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計算R6（入力シート）" sheetId="1" r:id="rId1"/>
    <sheet name="計算R6(印刷用)" sheetId="2" r:id="rId2"/>
    <sheet name="※このシートは削除しないでください" sheetId="3" r:id="rId3"/>
  </sheets>
  <definedNames>
    <definedName name="_xlnm.Print_Area" localSheetId="1">'計算R6(印刷用)'!$A$1:$W$44</definedName>
    <definedName name="_xlnm.Print_Area" localSheetId="0">'計算R6（入力シート）'!$A$1:$Y$33</definedName>
    <definedName name="_xlnm_Print_Area" localSheetId="1">'計算R6(印刷用)'!$A$1:$W$44</definedName>
    <definedName name="_xlnm_Print_Area" localSheetId="0">'計算R6（入力シート）'!$A$1:$Y$33</definedName>
    <definedName name="Excel_BuiltIn__FilterDatabase" localSheetId="0">'計算R6（入力シート）'!$X$18:$Y$19</definedName>
    <definedName name="_xlnm.Print_Area" localSheetId="1">'計算R6(印刷用)'!$A$1:$W$44</definedName>
    <definedName name="_xlnm.Print_Area" localSheetId="0">'計算R6（入力シート）'!$A$1:$Y$33</definedName>
  </definedNames>
  <calcPr fullCalcOnLoad="1"/>
</workbook>
</file>

<file path=xl/sharedStrings.xml><?xml version="1.0" encoding="utf-8"?>
<sst xmlns="http://schemas.openxmlformats.org/spreadsheetml/2006/main" count="164" uniqueCount="129">
  <si>
    <r>
      <rPr>
        <sz val="20"/>
        <rFont val="DejaVu Sans"/>
        <family val="2"/>
      </rPr>
      <t>令和６年度の国民健康保険税の計算</t>
    </r>
    <r>
      <rPr>
        <sz val="16"/>
        <rFont val="DejaVu Sans"/>
        <family val="2"/>
      </rPr>
      <t>（概算）</t>
    </r>
    <r>
      <rPr>
        <sz val="20"/>
        <rFont val="DejaVu Sans"/>
        <family val="2"/>
      </rPr>
      <t>をします</t>
    </r>
  </si>
  <si>
    <t>触るな！</t>
  </si>
  <si>
    <t>国保に加入される方の住所、氏名、生年月日をご記入ください。</t>
  </si>
  <si>
    <t>住   所</t>
  </si>
  <si>
    <t>草津市</t>
  </si>
  <si>
    <t>明治：１</t>
  </si>
  <si>
    <t>大正：２</t>
  </si>
  <si>
    <t>昭和：３</t>
  </si>
  <si>
    <t>平成：４</t>
  </si>
  <si>
    <t>令和：５</t>
  </si>
  <si>
    <t>世帯主と世帯内の国民健康保険加入者の</t>
  </si>
  <si>
    <t xml:space="preserve">擬主に“１”を入力。
</t>
  </si>
  <si>
    <t>氏名等を入力。</t>
  </si>
  <si>
    <t>【入力規則】</t>
  </si>
  <si>
    <t xml:space="preserve">（擬主なしなら、入力なしでＯＫ）
</t>
  </si>
  <si>
    <t>（世帯主が国民健康保険加入者でない場合</t>
  </si>
  <si>
    <t>例）昭和４０年１０月２日生</t>
  </si>
  <si>
    <r>
      <rPr>
        <b/>
        <sz val="9"/>
        <color indexed="8"/>
        <rFont val="DejaVu Sans"/>
        <family val="2"/>
      </rPr>
      <t>給与・年金所得がある場合は“</t>
    </r>
    <r>
      <rPr>
        <b/>
        <sz val="9"/>
        <color indexed="8"/>
        <rFont val="游ゴシック"/>
        <family val="3"/>
      </rPr>
      <t>1”</t>
    </r>
    <r>
      <rPr>
        <b/>
        <sz val="9"/>
        <color indexed="8"/>
        <rFont val="DejaVu Sans"/>
        <family val="2"/>
      </rPr>
      <t>を入力</t>
    </r>
  </si>
  <si>
    <r>
      <rPr>
        <b/>
        <sz val="9"/>
        <color indexed="8"/>
        <rFont val="DejaVu Sans"/>
        <family val="2"/>
      </rPr>
      <t>は右欄の擬主欄に“</t>
    </r>
    <r>
      <rPr>
        <b/>
        <sz val="9"/>
        <color indexed="8"/>
        <rFont val="Calibri"/>
        <family val="2"/>
      </rPr>
      <t>1”</t>
    </r>
    <r>
      <rPr>
        <b/>
        <sz val="9"/>
        <color indexed="8"/>
        <rFont val="DejaVu Sans"/>
        <family val="2"/>
      </rPr>
      <t>を入力</t>
    </r>
  </si>
  <si>
    <t xml:space="preserve">→“３４０１００２”と入力
</t>
  </si>
  <si>
    <t xml:space="preserve">擬主：世帯主で国民健康保険加入者でない方
</t>
  </si>
  <si>
    <t>（給与・年金所得がないなら、入力なしでＯＫ）</t>
  </si>
  <si>
    <t>世　　　帯　　　主
お　よ　び
加 入 さ れ る 方</t>
  </si>
  <si>
    <t>氏　　名</t>
  </si>
  <si>
    <t>生年月日</t>
  </si>
  <si>
    <r>
      <rPr>
        <b/>
        <sz val="11"/>
        <rFont val="DejaVu Sans"/>
        <family val="2"/>
      </rPr>
      <t>①　所得額
令和５年中（</t>
    </r>
    <r>
      <rPr>
        <b/>
        <sz val="11"/>
        <rFont val="DejaVu Sans"/>
        <family val="2"/>
      </rPr>
      <t>1/1</t>
    </r>
    <r>
      <rPr>
        <b/>
        <sz val="11"/>
        <rFont val="DejaVu Sans"/>
        <family val="2"/>
      </rPr>
      <t>～</t>
    </r>
    <r>
      <rPr>
        <b/>
        <sz val="11"/>
        <rFont val="DejaVu Sans"/>
        <family val="2"/>
      </rPr>
      <t>12/31</t>
    </r>
    <r>
      <rPr>
        <b/>
        <sz val="11"/>
        <rFont val="DejaVu Sans"/>
        <family val="2"/>
      </rPr>
      <t>）所得</t>
    </r>
  </si>
  <si>
    <r>
      <rPr>
        <b/>
        <sz val="11"/>
        <rFont val="DejaVu Sans"/>
        <family val="2"/>
      </rPr>
      <t xml:space="preserve">②　課税対象額　　
</t>
    </r>
    <r>
      <rPr>
        <b/>
        <sz val="9"/>
        <rFont val="DejaVu Sans"/>
        <family val="2"/>
      </rPr>
      <t>基礎控除４３万円</t>
    </r>
  </si>
  <si>
    <t>擬主</t>
  </si>
  <si>
    <t>所得種類</t>
  </si>
  <si>
    <t>…</t>
  </si>
  <si>
    <t>入力セル</t>
  </si>
  <si>
    <t>自動計算セル</t>
  </si>
  <si>
    <r>
      <rPr>
        <b/>
        <u val="single"/>
        <sz val="12"/>
        <color indexed="10"/>
        <rFont val="DejaVu Sans"/>
        <family val="2"/>
      </rPr>
      <t xml:space="preserve">※注意事項※
</t>
    </r>
    <r>
      <rPr>
        <b/>
        <sz val="12"/>
        <color indexed="10"/>
        <rFont val="DejaVu Sans"/>
        <family val="2"/>
      </rPr>
      <t xml:space="preserve">
①　このエクセルシートによる計算はあくまで概算となります。所得額に専従者給与がある方や６５歳以上で公的年金等所得のある方、専従者控除を申告されている方、申告分離課税制度を利用されている方等につきましては、このシートにて正しく計算することができないことがあります。
実際の決定税額は、国民健康保険加入後、課税決定通知をもってお知らせします。
②　このエクセルシートは１年度間加入状況等に変化がない方のみ計算できます。年度途中に加入や脱退される方等は計算できません。
また、</t>
    </r>
    <r>
      <rPr>
        <b/>
        <sz val="12"/>
        <color indexed="10"/>
        <rFont val="ＭＳ Ｐゴシック"/>
        <family val="3"/>
      </rPr>
      <t>2024</t>
    </r>
    <r>
      <rPr>
        <b/>
        <sz val="12"/>
        <color indexed="10"/>
        <rFont val="DejaVu Sans"/>
        <family val="2"/>
      </rPr>
      <t>年</t>
    </r>
    <r>
      <rPr>
        <b/>
        <sz val="12"/>
        <color indexed="10"/>
        <rFont val="ＭＳ Ｐゴシック"/>
        <family val="3"/>
      </rPr>
      <t>4</t>
    </r>
    <r>
      <rPr>
        <b/>
        <sz val="12"/>
        <color indexed="10"/>
        <rFont val="DejaVu Sans"/>
        <family val="2"/>
      </rPr>
      <t>月</t>
    </r>
    <r>
      <rPr>
        <b/>
        <sz val="12"/>
        <color indexed="10"/>
        <rFont val="ＭＳ Ｐゴシック"/>
        <family val="3"/>
      </rPr>
      <t>1</t>
    </r>
    <r>
      <rPr>
        <b/>
        <sz val="12"/>
        <color indexed="10"/>
        <rFont val="DejaVu Sans"/>
        <family val="2"/>
      </rPr>
      <t>日～</t>
    </r>
    <r>
      <rPr>
        <b/>
        <sz val="12"/>
        <color indexed="10"/>
        <rFont val="ＭＳ Ｐゴシック"/>
        <family val="3"/>
      </rPr>
      <t>2025</t>
    </r>
    <r>
      <rPr>
        <b/>
        <sz val="12"/>
        <color indexed="10"/>
        <rFont val="DejaVu Sans"/>
        <family val="2"/>
      </rPr>
      <t>年</t>
    </r>
    <r>
      <rPr>
        <b/>
        <sz val="12"/>
        <color indexed="10"/>
        <rFont val="ＭＳ Ｐゴシック"/>
        <family val="3"/>
      </rPr>
      <t>3</t>
    </r>
    <r>
      <rPr>
        <b/>
        <sz val="12"/>
        <color indexed="10"/>
        <rFont val="DejaVu Sans"/>
        <family val="2"/>
      </rPr>
      <t>月</t>
    </r>
    <r>
      <rPr>
        <b/>
        <sz val="12"/>
        <color indexed="10"/>
        <rFont val="ＭＳ Ｐゴシック"/>
        <family val="3"/>
      </rPr>
      <t>31</t>
    </r>
    <r>
      <rPr>
        <b/>
        <sz val="12"/>
        <color indexed="10"/>
        <rFont val="DejaVu Sans"/>
        <family val="2"/>
      </rPr>
      <t>日までの間に</t>
    </r>
    <r>
      <rPr>
        <b/>
        <sz val="12"/>
        <color indexed="10"/>
        <rFont val="ＭＳ Ｐゴシック"/>
        <family val="3"/>
      </rPr>
      <t>40</t>
    </r>
    <r>
      <rPr>
        <b/>
        <sz val="12"/>
        <color indexed="10"/>
        <rFont val="DejaVu Sans"/>
        <family val="2"/>
      </rPr>
      <t>歳、</t>
    </r>
    <r>
      <rPr>
        <b/>
        <sz val="12"/>
        <color indexed="10"/>
        <rFont val="ＭＳ Ｐゴシック"/>
        <family val="3"/>
      </rPr>
      <t>65</t>
    </r>
    <r>
      <rPr>
        <b/>
        <sz val="12"/>
        <color indexed="10"/>
        <rFont val="DejaVu Sans"/>
        <family val="2"/>
      </rPr>
      <t>歳、</t>
    </r>
    <r>
      <rPr>
        <b/>
        <sz val="12"/>
        <color indexed="10"/>
        <rFont val="ＭＳ Ｐゴシック"/>
        <family val="3"/>
      </rPr>
      <t>75</t>
    </r>
    <r>
      <rPr>
        <b/>
        <sz val="12"/>
        <color indexed="10"/>
        <rFont val="DejaVu Sans"/>
        <family val="2"/>
      </rPr>
      <t xml:space="preserve">歳となる方についても下記の事由により計算できません。
</t>
    </r>
    <r>
      <rPr>
        <b/>
        <sz val="12"/>
        <rFont val="DejaVu Sans"/>
        <family val="2"/>
      </rPr>
      <t>例</t>
    </r>
    <r>
      <rPr>
        <b/>
        <sz val="12"/>
        <rFont val="ＭＳ Ｐゴシック"/>
        <family val="3"/>
      </rPr>
      <t>1</t>
    </r>
    <r>
      <rPr>
        <b/>
        <sz val="12"/>
        <rFont val="DejaVu Sans"/>
        <family val="2"/>
      </rPr>
      <t>）　昭和</t>
    </r>
    <r>
      <rPr>
        <b/>
        <sz val="12"/>
        <rFont val="ＭＳ Ｐゴシック"/>
        <family val="3"/>
      </rPr>
      <t>59</t>
    </r>
    <r>
      <rPr>
        <b/>
        <sz val="12"/>
        <rFont val="DejaVu Sans"/>
        <family val="2"/>
      </rPr>
      <t>年</t>
    </r>
    <r>
      <rPr>
        <b/>
        <sz val="12"/>
        <rFont val="ＭＳ Ｐゴシック"/>
        <family val="3"/>
      </rPr>
      <t>10</t>
    </r>
    <r>
      <rPr>
        <b/>
        <sz val="12"/>
        <rFont val="DejaVu Sans"/>
        <family val="2"/>
      </rPr>
      <t>月</t>
    </r>
    <r>
      <rPr>
        <b/>
        <sz val="12"/>
        <rFont val="ＭＳ Ｐゴシック"/>
        <family val="3"/>
      </rPr>
      <t>20</t>
    </r>
    <r>
      <rPr>
        <b/>
        <sz val="12"/>
        <rFont val="DejaVu Sans"/>
        <family val="2"/>
      </rPr>
      <t>日生まれの方については、</t>
    </r>
    <r>
      <rPr>
        <b/>
        <sz val="12"/>
        <rFont val="ＭＳ Ｐゴシック"/>
        <family val="3"/>
      </rPr>
      <t>2024</t>
    </r>
    <r>
      <rPr>
        <b/>
        <sz val="12"/>
        <rFont val="DejaVu Sans"/>
        <family val="2"/>
      </rPr>
      <t>年</t>
    </r>
    <r>
      <rPr>
        <b/>
        <sz val="12"/>
        <rFont val="ＭＳ Ｐゴシック"/>
        <family val="3"/>
      </rPr>
      <t>10</t>
    </r>
    <r>
      <rPr>
        <b/>
        <sz val="12"/>
        <rFont val="DejaVu Sans"/>
        <family val="2"/>
      </rPr>
      <t>月</t>
    </r>
    <r>
      <rPr>
        <b/>
        <sz val="12"/>
        <rFont val="ＭＳ Ｐゴシック"/>
        <family val="3"/>
      </rPr>
      <t>20</t>
    </r>
    <r>
      <rPr>
        <b/>
        <sz val="12"/>
        <rFont val="DejaVu Sans"/>
        <family val="2"/>
      </rPr>
      <t>日をもって</t>
    </r>
    <r>
      <rPr>
        <b/>
        <sz val="12"/>
        <rFont val="ＭＳ Ｐゴシック"/>
        <family val="3"/>
      </rPr>
      <t>40</t>
    </r>
    <r>
      <rPr>
        <b/>
        <sz val="12"/>
        <rFont val="DejaVu Sans"/>
        <family val="2"/>
      </rPr>
      <t>歳となることから、</t>
    </r>
    <r>
      <rPr>
        <b/>
        <sz val="12"/>
        <rFont val="ＭＳ Ｐゴシック"/>
        <family val="3"/>
      </rPr>
      <t>2024</t>
    </r>
    <r>
      <rPr>
        <b/>
        <sz val="12"/>
        <rFont val="DejaVu Sans"/>
        <family val="2"/>
      </rPr>
      <t>年</t>
    </r>
    <r>
      <rPr>
        <b/>
        <sz val="12"/>
        <rFont val="ＭＳ Ｐゴシック"/>
        <family val="3"/>
      </rPr>
      <t>10</t>
    </r>
    <r>
      <rPr>
        <b/>
        <sz val="12"/>
        <rFont val="DejaVu Sans"/>
        <family val="2"/>
      </rPr>
      <t>月から翌年</t>
    </r>
    <r>
      <rPr>
        <b/>
        <sz val="12"/>
        <rFont val="ＭＳ Ｐゴシック"/>
        <family val="3"/>
      </rPr>
      <t>3</t>
    </r>
    <r>
      <rPr>
        <b/>
        <sz val="12"/>
        <rFont val="DejaVu Sans"/>
        <family val="2"/>
      </rPr>
      <t>月までの</t>
    </r>
    <r>
      <rPr>
        <b/>
        <sz val="12"/>
        <rFont val="ＭＳ Ｐゴシック"/>
        <family val="3"/>
      </rPr>
      <t>6</t>
    </r>
    <r>
      <rPr>
        <b/>
        <sz val="12"/>
        <rFont val="DejaVu Sans"/>
        <family val="2"/>
      </rPr>
      <t>ヶ月分の介護保険分を御負担いただきますが、このエクセルシートでは</t>
    </r>
    <r>
      <rPr>
        <b/>
        <sz val="12"/>
        <rFont val="ＭＳ Ｐゴシック"/>
        <family val="3"/>
      </rPr>
      <t>1</t>
    </r>
    <r>
      <rPr>
        <b/>
        <sz val="12"/>
        <rFont val="DejaVu Sans"/>
        <family val="2"/>
      </rPr>
      <t>年度分（</t>
    </r>
    <r>
      <rPr>
        <b/>
        <sz val="12"/>
        <rFont val="ＭＳ Ｐゴシック"/>
        <family val="3"/>
      </rPr>
      <t>12</t>
    </r>
    <r>
      <rPr>
        <b/>
        <sz val="12"/>
        <rFont val="DejaVu Sans"/>
        <family val="2"/>
      </rPr>
      <t>ヶ月分）の御負担額で計算されます。
例</t>
    </r>
    <r>
      <rPr>
        <b/>
        <sz val="12"/>
        <rFont val="ＭＳ Ｐゴシック"/>
        <family val="3"/>
      </rPr>
      <t>2</t>
    </r>
    <r>
      <rPr>
        <b/>
        <sz val="12"/>
        <rFont val="DejaVu Sans"/>
        <family val="2"/>
      </rPr>
      <t>）　昭和</t>
    </r>
    <r>
      <rPr>
        <b/>
        <sz val="12"/>
        <rFont val="ＭＳ Ｐゴシック"/>
        <family val="3"/>
      </rPr>
      <t>34</t>
    </r>
    <r>
      <rPr>
        <b/>
        <sz val="12"/>
        <rFont val="DejaVu Sans"/>
        <family val="2"/>
      </rPr>
      <t>年</t>
    </r>
    <r>
      <rPr>
        <b/>
        <sz val="12"/>
        <rFont val="ＭＳ Ｐゴシック"/>
        <family val="3"/>
      </rPr>
      <t>10</t>
    </r>
    <r>
      <rPr>
        <b/>
        <sz val="12"/>
        <rFont val="DejaVu Sans"/>
        <family val="2"/>
      </rPr>
      <t>月</t>
    </r>
    <r>
      <rPr>
        <b/>
        <sz val="12"/>
        <rFont val="ＭＳ Ｐゴシック"/>
        <family val="3"/>
      </rPr>
      <t>20</t>
    </r>
    <r>
      <rPr>
        <b/>
        <sz val="12"/>
        <rFont val="DejaVu Sans"/>
        <family val="2"/>
      </rPr>
      <t>日生まれの方については、</t>
    </r>
    <r>
      <rPr>
        <b/>
        <sz val="12"/>
        <rFont val="ＭＳ Ｐゴシック"/>
        <family val="3"/>
      </rPr>
      <t>2024</t>
    </r>
    <r>
      <rPr>
        <b/>
        <sz val="12"/>
        <rFont val="DejaVu Sans"/>
        <family val="2"/>
      </rPr>
      <t>年</t>
    </r>
    <r>
      <rPr>
        <b/>
        <sz val="12"/>
        <rFont val="ＭＳ Ｐゴシック"/>
        <family val="3"/>
      </rPr>
      <t>10</t>
    </r>
    <r>
      <rPr>
        <b/>
        <sz val="12"/>
        <rFont val="DejaVu Sans"/>
        <family val="2"/>
      </rPr>
      <t>月</t>
    </r>
    <r>
      <rPr>
        <b/>
        <sz val="12"/>
        <rFont val="ＭＳ Ｐゴシック"/>
        <family val="3"/>
      </rPr>
      <t>20</t>
    </r>
    <r>
      <rPr>
        <b/>
        <sz val="12"/>
        <rFont val="DejaVu Sans"/>
        <family val="2"/>
      </rPr>
      <t>日をもって</t>
    </r>
    <r>
      <rPr>
        <b/>
        <sz val="12"/>
        <rFont val="ＭＳ Ｐゴシック"/>
        <family val="3"/>
      </rPr>
      <t>65</t>
    </r>
    <r>
      <rPr>
        <b/>
        <sz val="12"/>
        <rFont val="DejaVu Sans"/>
        <family val="2"/>
      </rPr>
      <t>歳となることから、</t>
    </r>
    <r>
      <rPr>
        <b/>
        <sz val="12"/>
        <rFont val="ＭＳ Ｐゴシック"/>
        <family val="3"/>
      </rPr>
      <t>2024</t>
    </r>
    <r>
      <rPr>
        <b/>
        <sz val="12"/>
        <rFont val="DejaVu Sans"/>
        <family val="2"/>
      </rPr>
      <t>年</t>
    </r>
    <r>
      <rPr>
        <b/>
        <sz val="12"/>
        <rFont val="ＭＳ Ｐゴシック"/>
        <family val="3"/>
      </rPr>
      <t>4</t>
    </r>
    <r>
      <rPr>
        <b/>
        <sz val="12"/>
        <rFont val="DejaVu Sans"/>
        <family val="2"/>
      </rPr>
      <t>月から</t>
    </r>
    <r>
      <rPr>
        <b/>
        <sz val="12"/>
        <rFont val="ＭＳ Ｐゴシック"/>
        <family val="3"/>
      </rPr>
      <t>9</t>
    </r>
    <r>
      <rPr>
        <b/>
        <sz val="12"/>
        <rFont val="DejaVu Sans"/>
        <family val="2"/>
      </rPr>
      <t>月までの</t>
    </r>
    <r>
      <rPr>
        <b/>
        <sz val="12"/>
        <rFont val="ＭＳ Ｐゴシック"/>
        <family val="3"/>
      </rPr>
      <t>6</t>
    </r>
    <r>
      <rPr>
        <b/>
        <sz val="12"/>
        <rFont val="DejaVu Sans"/>
        <family val="2"/>
      </rPr>
      <t>ヶ月分の介護保険分を御負担いただきますが、このエクセルシートでは</t>
    </r>
    <r>
      <rPr>
        <b/>
        <sz val="12"/>
        <rFont val="ＭＳ Ｐゴシック"/>
        <family val="3"/>
      </rPr>
      <t>1</t>
    </r>
    <r>
      <rPr>
        <b/>
        <sz val="12"/>
        <rFont val="DejaVu Sans"/>
        <family val="2"/>
      </rPr>
      <t>年度分（</t>
    </r>
    <r>
      <rPr>
        <b/>
        <sz val="12"/>
        <rFont val="ＭＳ Ｐゴシック"/>
        <family val="3"/>
      </rPr>
      <t>12</t>
    </r>
    <r>
      <rPr>
        <b/>
        <sz val="12"/>
        <rFont val="DejaVu Sans"/>
        <family val="2"/>
      </rPr>
      <t>ヶ月）の御負担額で計算されます。　
例</t>
    </r>
    <r>
      <rPr>
        <b/>
        <sz val="12"/>
        <rFont val="ＭＳ Ｐゴシック"/>
        <family val="3"/>
      </rPr>
      <t>3</t>
    </r>
    <r>
      <rPr>
        <b/>
        <sz val="12"/>
        <rFont val="DejaVu Sans"/>
        <family val="2"/>
      </rPr>
      <t>）　昭和</t>
    </r>
    <r>
      <rPr>
        <b/>
        <sz val="12"/>
        <rFont val="ＭＳ Ｐゴシック"/>
        <family val="3"/>
      </rPr>
      <t>24</t>
    </r>
    <r>
      <rPr>
        <b/>
        <sz val="12"/>
        <rFont val="DejaVu Sans"/>
        <family val="2"/>
      </rPr>
      <t>年</t>
    </r>
    <r>
      <rPr>
        <b/>
        <sz val="12"/>
        <rFont val="ＭＳ Ｐゴシック"/>
        <family val="3"/>
      </rPr>
      <t>10</t>
    </r>
    <r>
      <rPr>
        <b/>
        <sz val="12"/>
        <rFont val="DejaVu Sans"/>
        <family val="2"/>
      </rPr>
      <t>月</t>
    </r>
    <r>
      <rPr>
        <b/>
        <sz val="12"/>
        <rFont val="ＭＳ Ｐゴシック"/>
        <family val="3"/>
      </rPr>
      <t>20</t>
    </r>
    <r>
      <rPr>
        <b/>
        <sz val="12"/>
        <rFont val="DejaVu Sans"/>
        <family val="2"/>
      </rPr>
      <t>日生まれの方については、</t>
    </r>
    <r>
      <rPr>
        <b/>
        <sz val="12"/>
        <rFont val="ＭＳ Ｐゴシック"/>
        <family val="3"/>
      </rPr>
      <t>75</t>
    </r>
    <r>
      <rPr>
        <b/>
        <sz val="12"/>
        <rFont val="DejaVu Sans"/>
        <family val="2"/>
      </rPr>
      <t>歳となられる</t>
    </r>
    <r>
      <rPr>
        <b/>
        <sz val="12"/>
        <rFont val="ＭＳ Ｐゴシック"/>
        <family val="3"/>
      </rPr>
      <t>2024</t>
    </r>
    <r>
      <rPr>
        <b/>
        <sz val="12"/>
        <rFont val="DejaVu Sans"/>
        <family val="2"/>
      </rPr>
      <t>年</t>
    </r>
    <r>
      <rPr>
        <b/>
        <sz val="12"/>
        <rFont val="ＭＳ Ｐゴシック"/>
        <family val="3"/>
      </rPr>
      <t>10</t>
    </r>
    <r>
      <rPr>
        <b/>
        <sz val="12"/>
        <rFont val="DejaVu Sans"/>
        <family val="2"/>
      </rPr>
      <t>月</t>
    </r>
    <r>
      <rPr>
        <b/>
        <sz val="12"/>
        <rFont val="ＭＳ Ｐゴシック"/>
        <family val="3"/>
      </rPr>
      <t>20</t>
    </r>
    <r>
      <rPr>
        <b/>
        <sz val="12"/>
        <rFont val="DejaVu Sans"/>
        <family val="2"/>
      </rPr>
      <t>日から後期高齢医療保険制度へ加入されることから、</t>
    </r>
    <r>
      <rPr>
        <b/>
        <sz val="12"/>
        <rFont val="ＭＳ Ｐゴシック"/>
        <family val="3"/>
      </rPr>
      <t>2024</t>
    </r>
    <r>
      <rPr>
        <b/>
        <sz val="12"/>
        <rFont val="DejaVu Sans"/>
        <family val="2"/>
      </rPr>
      <t>年</t>
    </r>
    <r>
      <rPr>
        <b/>
        <sz val="12"/>
        <rFont val="ＭＳ Ｐゴシック"/>
        <family val="3"/>
      </rPr>
      <t>4</t>
    </r>
    <r>
      <rPr>
        <b/>
        <sz val="12"/>
        <rFont val="DejaVu Sans"/>
        <family val="2"/>
      </rPr>
      <t>月から</t>
    </r>
    <r>
      <rPr>
        <b/>
        <sz val="12"/>
        <rFont val="ＭＳ Ｐゴシック"/>
        <family val="3"/>
      </rPr>
      <t>9</t>
    </r>
    <r>
      <rPr>
        <b/>
        <sz val="12"/>
        <rFont val="DejaVu Sans"/>
        <family val="2"/>
      </rPr>
      <t>月までの</t>
    </r>
    <r>
      <rPr>
        <b/>
        <sz val="12"/>
        <rFont val="ＭＳ Ｐゴシック"/>
        <family val="3"/>
      </rPr>
      <t>6</t>
    </r>
    <r>
      <rPr>
        <b/>
        <sz val="12"/>
        <rFont val="DejaVu Sans"/>
        <family val="2"/>
      </rPr>
      <t>か月分の国民健康保険税を御負担いただきますが、このエクセルシートでは</t>
    </r>
    <r>
      <rPr>
        <b/>
        <sz val="12"/>
        <rFont val="ＭＳ Ｐゴシック"/>
        <family val="3"/>
      </rPr>
      <t>1</t>
    </r>
    <r>
      <rPr>
        <b/>
        <sz val="12"/>
        <rFont val="DejaVu Sans"/>
        <family val="2"/>
      </rPr>
      <t>年度分（</t>
    </r>
    <r>
      <rPr>
        <b/>
        <sz val="12"/>
        <rFont val="ＭＳ Ｐゴシック"/>
        <family val="3"/>
      </rPr>
      <t>12</t>
    </r>
    <r>
      <rPr>
        <b/>
        <sz val="12"/>
        <rFont val="DejaVu Sans"/>
        <family val="2"/>
      </rPr>
      <t>ヶ月分）の御負担額で計算されます。</t>
    </r>
  </si>
  <si>
    <t>加 入 さ れ る 方</t>
  </si>
  <si>
    <r>
      <rPr>
        <b/>
        <sz val="11"/>
        <rFont val="DejaVu Sans"/>
        <family val="2"/>
      </rPr>
      <t xml:space="preserve">②　課税対象額　
</t>
    </r>
    <r>
      <rPr>
        <b/>
        <sz val="9"/>
        <rFont val="DejaVu Sans"/>
        <family val="2"/>
      </rPr>
      <t>基礎</t>
    </r>
    <r>
      <rPr>
        <b/>
        <sz val="11"/>
        <rFont val="DejaVu Sans"/>
        <family val="2"/>
      </rPr>
      <t>控</t>
    </r>
    <r>
      <rPr>
        <b/>
        <sz val="9"/>
        <rFont val="DejaVu Sans"/>
        <family val="2"/>
      </rPr>
      <t>除４３万円</t>
    </r>
  </si>
  <si>
    <t>加入者</t>
  </si>
  <si>
    <t>年齢</t>
  </si>
  <si>
    <t>介護判定</t>
  </si>
  <si>
    <r>
      <rPr>
        <b/>
        <sz val="11"/>
        <rFont val="DejaVu Sans"/>
        <family val="2"/>
      </rPr>
      <t xml:space="preserve">②　控除額
</t>
    </r>
    <r>
      <rPr>
        <b/>
        <sz val="9"/>
        <rFont val="DejaVu Sans"/>
        <family val="2"/>
      </rPr>
      <t>基礎控除４３万円</t>
    </r>
  </si>
  <si>
    <t>総額</t>
  </si>
  <si>
    <t xml:space="preserve"> ●  税    額    の    計    算</t>
  </si>
  <si>
    <t>医療分</t>
  </si>
  <si>
    <t>支援分</t>
  </si>
  <si>
    <t>介護分</t>
  </si>
  <si>
    <t>摘  要</t>
  </si>
  <si>
    <t xml:space="preserve"> ●  税    率</t>
  </si>
  <si>
    <t>課税対象額</t>
  </si>
  <si>
    <t>Ａ （①－②）</t>
  </si>
  <si>
    <t>計算税額</t>
  </si>
  <si>
    <t>所得割額</t>
  </si>
  <si>
    <r>
      <rPr>
        <b/>
        <sz val="8"/>
        <rFont val="DejaVu Sans"/>
        <family val="2"/>
      </rPr>
      <t>Ａ</t>
    </r>
    <r>
      <rPr>
        <b/>
        <sz val="8"/>
        <rFont val="ＭＳ Ｐゴシック"/>
        <family val="3"/>
      </rPr>
      <t>×</t>
    </r>
    <r>
      <rPr>
        <b/>
        <sz val="8"/>
        <rFont val="DejaVu Sans"/>
        <family val="2"/>
      </rPr>
      <t>税率</t>
    </r>
  </si>
  <si>
    <t>均等割額</t>
  </si>
  <si>
    <r>
      <rPr>
        <b/>
        <sz val="8"/>
        <rFont val="DejaVu Sans"/>
        <family val="2"/>
      </rPr>
      <t>資格者数</t>
    </r>
    <r>
      <rPr>
        <b/>
        <sz val="8"/>
        <rFont val="ＭＳ Ｐゴシック"/>
        <family val="3"/>
      </rPr>
      <t>×</t>
    </r>
    <r>
      <rPr>
        <b/>
        <sz val="8"/>
        <rFont val="DejaVu Sans"/>
        <family val="2"/>
      </rPr>
      <t>税率</t>
    </r>
  </si>
  <si>
    <t>＝</t>
  </si>
  <si>
    <r>
      <rPr>
        <b/>
        <sz val="9"/>
        <rFont val="ＭＳ Ｐゴシック"/>
        <family val="3"/>
      </rPr>
      <t>25,100</t>
    </r>
    <r>
      <rPr>
        <b/>
        <sz val="9"/>
        <rFont val="DejaVu Sans"/>
        <family val="2"/>
      </rPr>
      <t>円</t>
    </r>
  </si>
  <si>
    <r>
      <rPr>
        <b/>
        <sz val="9"/>
        <color indexed="8"/>
        <rFont val="ＭＳ Ｐゴシック"/>
        <family val="3"/>
      </rPr>
      <t>9,300</t>
    </r>
    <r>
      <rPr>
        <b/>
        <sz val="9"/>
        <color indexed="8"/>
        <rFont val="DejaVu Sans"/>
        <family val="2"/>
      </rPr>
      <t>円</t>
    </r>
  </si>
  <si>
    <r>
      <rPr>
        <b/>
        <sz val="9"/>
        <color indexed="8"/>
        <rFont val="ＭＳ Ｐゴシック"/>
        <family val="3"/>
      </rPr>
      <t>10,700</t>
    </r>
    <r>
      <rPr>
        <b/>
        <sz val="9"/>
        <color indexed="8"/>
        <rFont val="DejaVu Sans"/>
        <family val="2"/>
      </rPr>
      <t>円</t>
    </r>
  </si>
  <si>
    <t>平等割額</t>
  </si>
  <si>
    <t>１世帯あたり</t>
  </si>
  <si>
    <r>
      <rPr>
        <b/>
        <sz val="9"/>
        <rFont val="ＭＳ Ｐゴシック"/>
        <family val="3"/>
      </rPr>
      <t>17,900</t>
    </r>
    <r>
      <rPr>
        <b/>
        <sz val="9"/>
        <rFont val="DejaVu Sans"/>
        <family val="2"/>
      </rPr>
      <t>円</t>
    </r>
  </si>
  <si>
    <r>
      <rPr>
        <b/>
        <sz val="9"/>
        <color indexed="8"/>
        <rFont val="ＭＳ Ｐゴシック"/>
        <family val="3"/>
      </rPr>
      <t>7,000</t>
    </r>
    <r>
      <rPr>
        <b/>
        <sz val="9"/>
        <color indexed="8"/>
        <rFont val="DejaVu Sans"/>
        <family val="2"/>
      </rPr>
      <t>円</t>
    </r>
  </si>
  <si>
    <r>
      <rPr>
        <b/>
        <sz val="9"/>
        <color indexed="8"/>
        <rFont val="ＭＳ Ｐゴシック"/>
        <family val="3"/>
      </rPr>
      <t>5,500</t>
    </r>
    <r>
      <rPr>
        <b/>
        <sz val="9"/>
        <color indexed="8"/>
        <rFont val="DejaVu Sans"/>
        <family val="2"/>
      </rPr>
      <t>円</t>
    </r>
  </si>
  <si>
    <t>計</t>
  </si>
  <si>
    <t xml:space="preserve"> ● 課税限度額</t>
  </si>
  <si>
    <t>軽減額</t>
  </si>
  <si>
    <t>限度超過額</t>
  </si>
  <si>
    <r>
      <rPr>
        <b/>
        <sz val="9"/>
        <color indexed="8"/>
        <rFont val="ＭＳ Ｐゴシック"/>
        <family val="3"/>
      </rPr>
      <t>650,000</t>
    </r>
    <r>
      <rPr>
        <b/>
        <sz val="9"/>
        <color indexed="8"/>
        <rFont val="DejaVu Sans"/>
        <family val="2"/>
      </rPr>
      <t>円</t>
    </r>
  </si>
  <si>
    <r>
      <rPr>
        <b/>
        <sz val="9"/>
        <rFont val="ＭＳ Ｐゴシック"/>
        <family val="3"/>
      </rPr>
      <t>240,000</t>
    </r>
    <r>
      <rPr>
        <b/>
        <sz val="9"/>
        <rFont val="DejaVu Sans"/>
        <family val="2"/>
      </rPr>
      <t>円</t>
    </r>
  </si>
  <si>
    <r>
      <rPr>
        <b/>
        <sz val="9"/>
        <rFont val="ＭＳ Ｐゴシック"/>
        <family val="3"/>
      </rPr>
      <t>170,000</t>
    </r>
    <r>
      <rPr>
        <b/>
        <sz val="9"/>
        <rFont val="DejaVu Sans"/>
        <family val="2"/>
      </rPr>
      <t>円</t>
    </r>
  </si>
  <si>
    <t>課   税   額</t>
  </si>
  <si>
    <r>
      <rPr>
        <b/>
        <sz val="8"/>
        <rFont val="ＭＳ Ｐゴシック"/>
        <family val="3"/>
      </rPr>
      <t>100</t>
    </r>
    <r>
      <rPr>
        <b/>
        <sz val="8"/>
        <rFont val="DejaVu Sans"/>
        <family val="2"/>
      </rPr>
      <t>円未満切捨</t>
    </r>
  </si>
  <si>
    <r>
      <rPr>
        <sz val="9"/>
        <rFont val="DejaVu Sans"/>
        <family val="2"/>
      </rPr>
      <t>　（注）税率、課税限度額は令和</t>
    </r>
    <r>
      <rPr>
        <sz val="9"/>
        <rFont val="DejaVu Sans"/>
        <family val="3"/>
      </rPr>
      <t>5</t>
    </r>
    <r>
      <rPr>
        <sz val="9"/>
        <rFont val="DejaVu Sans"/>
        <family val="2"/>
      </rPr>
      <t>年度適用のものです。税率等は毎年度変更になる場合があります。</t>
    </r>
  </si>
  <si>
    <t>１年間の税額</t>
  </si>
  <si>
    <t>約</t>
  </si>
  <si>
    <t>円</t>
  </si>
  <si>
    <t>医＋支＋介</t>
  </si>
  <si>
    <t>参考（１か月当り）</t>
  </si>
  <si>
    <r>
      <rPr>
        <b/>
        <sz val="6"/>
        <rFont val="DejaVu Sans"/>
        <family val="2"/>
      </rPr>
      <t>（医＋支＋介）</t>
    </r>
    <r>
      <rPr>
        <b/>
        <sz val="6"/>
        <rFont val="ＭＳ Ｐゴシック"/>
        <family val="3"/>
      </rPr>
      <t>÷12</t>
    </r>
  </si>
  <si>
    <r>
      <rPr>
        <b/>
        <sz val="11"/>
        <rFont val="DejaVu Sans"/>
        <family val="2"/>
      </rPr>
      <t>この計算は</t>
    </r>
    <r>
      <rPr>
        <b/>
        <u val="single"/>
        <sz val="11"/>
        <rFont val="DejaVu Sans"/>
        <family val="2"/>
      </rPr>
      <t>概算</t>
    </r>
    <r>
      <rPr>
        <b/>
        <sz val="11"/>
        <rFont val="DejaVu Sans"/>
        <family val="2"/>
      </rPr>
      <t>であり、正しくは国保加入手続後に通知させていただきます。</t>
    </r>
  </si>
  <si>
    <t xml:space="preserve"> ●  納 期 と 税 額</t>
  </si>
  <si>
    <t>（普通徴収の場合）</t>
  </si>
  <si>
    <t>期  別</t>
  </si>
  <si>
    <t>納   期</t>
  </si>
  <si>
    <t>税        額</t>
  </si>
  <si>
    <t>当初納付書郵送日</t>
  </si>
  <si>
    <t>低所得者軽減基準</t>
  </si>
  <si>
    <t>第１期</t>
  </si>
  <si>
    <t>６月末</t>
  </si>
  <si>
    <t>６月上旬</t>
  </si>
  <si>
    <t>７割軽減</t>
  </si>
  <si>
    <t>第２期</t>
  </si>
  <si>
    <t>７月末</t>
  </si>
  <si>
    <t>　所得≦４３万円</t>
  </si>
  <si>
    <t>第３期</t>
  </si>
  <si>
    <t>８月末</t>
  </si>
  <si>
    <r>
      <rPr>
        <sz val="9"/>
        <rFont val="DejaVu Sans"/>
        <family val="2"/>
      </rPr>
      <t>＋１０万円</t>
    </r>
    <r>
      <rPr>
        <sz val="9"/>
        <rFont val="ＭＳ Ｐゴシック"/>
        <family val="3"/>
      </rPr>
      <t>×(</t>
    </r>
    <r>
      <rPr>
        <sz val="9"/>
        <rFont val="DejaVu Sans"/>
        <family val="2"/>
      </rPr>
      <t>給与・年金所得者数－１</t>
    </r>
    <r>
      <rPr>
        <sz val="9"/>
        <rFont val="ＭＳ Ｐゴシック"/>
        <family val="3"/>
      </rPr>
      <t>)</t>
    </r>
  </si>
  <si>
    <t>第４期</t>
  </si>
  <si>
    <t>９月末</t>
  </si>
  <si>
    <t>５割軽減</t>
  </si>
  <si>
    <t>第５期</t>
  </si>
  <si>
    <t>１０月末</t>
  </si>
  <si>
    <r>
      <rPr>
        <sz val="10"/>
        <rFont val="DejaVu Sans"/>
        <family val="2"/>
      </rPr>
      <t>　</t>
    </r>
    <r>
      <rPr>
        <sz val="9"/>
        <rFont val="DejaVu Sans"/>
        <family val="2"/>
      </rPr>
      <t>所得≦４３万円</t>
    </r>
  </si>
  <si>
    <t>第６期</t>
  </si>
  <si>
    <t>１１月末</t>
  </si>
  <si>
    <r>
      <rPr>
        <sz val="9"/>
        <rFont val="DejaVu Sans"/>
        <family val="2"/>
      </rPr>
      <t>　＋２９．５万円</t>
    </r>
    <r>
      <rPr>
        <sz val="9"/>
        <rFont val="ＭＳ Ｐゴシック"/>
        <family val="3"/>
      </rPr>
      <t>×</t>
    </r>
    <r>
      <rPr>
        <sz val="9"/>
        <rFont val="DejaVu Sans"/>
        <family val="2"/>
      </rPr>
      <t>被保険者数（擬制世帯主は含まず）</t>
    </r>
  </si>
  <si>
    <t>第７期</t>
  </si>
  <si>
    <t>１２月末</t>
  </si>
  <si>
    <t>第８期</t>
  </si>
  <si>
    <t>１月末</t>
  </si>
  <si>
    <t>２割軽減</t>
  </si>
  <si>
    <t>第９期</t>
  </si>
  <si>
    <t>２月末</t>
  </si>
  <si>
    <t>第１０期</t>
  </si>
  <si>
    <t>３月末</t>
  </si>
  <si>
    <r>
      <rPr>
        <sz val="9"/>
        <rFont val="DejaVu Sans"/>
        <family val="2"/>
      </rPr>
      <t>　＋５４．５万円</t>
    </r>
    <r>
      <rPr>
        <sz val="9"/>
        <rFont val="ＭＳ Ｐゴシック"/>
        <family val="3"/>
      </rPr>
      <t>×</t>
    </r>
    <r>
      <rPr>
        <sz val="9"/>
        <rFont val="DejaVu Sans"/>
        <family val="2"/>
      </rPr>
      <t>被保険者数（擬制世帯主は含まず）</t>
    </r>
  </si>
  <si>
    <t>草津市役所　税務課諸税管理係　℡　　０７７－５６１－２３０８</t>
  </si>
  <si>
    <t>入力値</t>
  </si>
  <si>
    <t>元号</t>
  </si>
  <si>
    <t>年</t>
  </si>
  <si>
    <t>月</t>
  </si>
  <si>
    <t>日</t>
  </si>
  <si>
    <t>元号番号</t>
  </si>
  <si>
    <t>初年</t>
  </si>
  <si>
    <t>基礎年</t>
  </si>
  <si>
    <t>M</t>
  </si>
  <si>
    <t>T</t>
  </si>
  <si>
    <t>S</t>
  </si>
  <si>
    <t>H</t>
  </si>
  <si>
    <t>R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</si>
</sst>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\¥#,##0;&quot;¥-&quot;#,##0"/>
    <numFmt numFmtId="179" formatCode="ge\.m\.d;@"/>
    <numFmt numFmtId="180" formatCode="\¥#,##0_);[Red]&quot;(¥&quot;#,##0\)"/>
    <numFmt numFmtId="181" formatCode="0_ "/>
  </numFmts>
  <fonts count="70">
    <font>
      <sz val="11"/>
      <name val="ＭＳ Ｐゴシック"/>
      <family val="3"/>
    </font>
    <font>
      <sz val="10"/>
      <name val="Arial"/>
      <family val="2"/>
    </font>
    <font>
      <sz val="20"/>
      <name val="DejaVu Sans"/>
      <family val="2"/>
    </font>
    <font>
      <sz val="16"/>
      <name val="DejaVu Sans"/>
      <family val="2"/>
    </font>
    <font>
      <sz val="20"/>
      <name val="ＭＳ Ｐゴシック"/>
      <family val="3"/>
    </font>
    <font>
      <sz val="11"/>
      <color indexed="10"/>
      <name val="DejaVu Sans"/>
      <family val="2"/>
    </font>
    <font>
      <b/>
      <sz val="10"/>
      <name val="DejaVu Sans"/>
      <family val="2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DejaVu Sans"/>
      <family val="2"/>
    </font>
    <font>
      <sz val="11"/>
      <name val="DejaVu Sans"/>
      <family val="3"/>
    </font>
    <font>
      <b/>
      <sz val="9"/>
      <color indexed="8"/>
      <name val="DejaVu Sans"/>
      <family val="2"/>
    </font>
    <font>
      <b/>
      <sz val="9"/>
      <color indexed="8"/>
      <name val="游ゴシック"/>
      <family val="3"/>
    </font>
    <font>
      <sz val="9"/>
      <name val="ＭＳ Ｐゴシック"/>
      <family val="3"/>
    </font>
    <font>
      <b/>
      <sz val="9"/>
      <color indexed="8"/>
      <name val="Calibri"/>
      <family val="2"/>
    </font>
    <font>
      <b/>
      <u val="double"/>
      <sz val="11"/>
      <name val="DejaVu Sans"/>
      <family val="2"/>
    </font>
    <font>
      <b/>
      <sz val="10"/>
      <name val="ＭＳ Ｐゴシック"/>
      <family val="3"/>
    </font>
    <font>
      <b/>
      <sz val="9"/>
      <name val="DejaVu Sans"/>
      <family val="2"/>
    </font>
    <font>
      <b/>
      <u val="single"/>
      <sz val="12"/>
      <color indexed="10"/>
      <name val="DejaVu Sans"/>
      <family val="2"/>
    </font>
    <font>
      <b/>
      <sz val="12"/>
      <color indexed="10"/>
      <name val="DejaVu Sans"/>
      <family val="2"/>
    </font>
    <font>
      <b/>
      <sz val="12"/>
      <color indexed="10"/>
      <name val="ＭＳ Ｐゴシック"/>
      <family val="3"/>
    </font>
    <font>
      <b/>
      <sz val="12"/>
      <name val="DejaVu Sans"/>
      <family val="2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8"/>
      <name val="DejaVu Sans"/>
      <family val="2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0"/>
      <name val="DejaVu Sans"/>
      <family val="2"/>
    </font>
    <font>
      <sz val="8"/>
      <name val="ＭＳ Ｐゴシック"/>
      <family val="3"/>
    </font>
    <font>
      <sz val="9"/>
      <name val="DejaVu Sans"/>
      <family val="2"/>
    </font>
    <font>
      <b/>
      <sz val="6"/>
      <name val="DejaVu Sans"/>
      <family val="2"/>
    </font>
    <font>
      <b/>
      <sz val="6"/>
      <name val="ＭＳ Ｐゴシック"/>
      <family val="3"/>
    </font>
    <font>
      <b/>
      <u val="single"/>
      <sz val="11"/>
      <name val="DejaVu Sans"/>
      <family val="2"/>
    </font>
    <font>
      <b/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6" fontId="0" fillId="0" borderId="0" applyBorder="0" applyProtection="0">
      <alignment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176" fontId="0" fillId="0" borderId="0" xfId="3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176" fontId="8" fillId="0" borderId="0" xfId="33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34" borderId="10" xfId="0" applyFont="1" applyFill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1" fillId="34" borderId="13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2" fillId="34" borderId="14" xfId="0" applyFont="1" applyFill="1" applyBorder="1" applyAlignment="1">
      <alignment vertical="center"/>
    </xf>
    <xf numFmtId="0" fontId="13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1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11" fillId="34" borderId="15" xfId="0" applyFont="1" applyFill="1" applyBorder="1" applyAlignment="1">
      <alignment vertical="center"/>
    </xf>
    <xf numFmtId="0" fontId="12" fillId="34" borderId="16" xfId="0" applyFont="1" applyFill="1" applyBorder="1" applyAlignment="1">
      <alignment vertical="center"/>
    </xf>
    <xf numFmtId="0" fontId="13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12" fillId="34" borderId="17" xfId="0" applyFont="1" applyFill="1" applyBorder="1" applyAlignment="1">
      <alignment vertical="center"/>
    </xf>
    <xf numFmtId="0" fontId="0" fillId="34" borderId="16" xfId="0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176" fontId="16" fillId="0" borderId="0" xfId="33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3" fontId="8" fillId="0" borderId="0" xfId="0" applyNumberFormat="1" applyFont="1" applyBorder="1" applyAlignment="1" applyProtection="1">
      <alignment vertical="center"/>
      <protection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vertical="center"/>
      <protection/>
    </xf>
    <xf numFmtId="3" fontId="8" fillId="0" borderId="0" xfId="0" applyNumberFormat="1" applyFont="1" applyBorder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/>
      <protection locked="0"/>
    </xf>
    <xf numFmtId="0" fontId="0" fillId="35" borderId="23" xfId="0" applyFill="1" applyBorder="1" applyAlignment="1" applyProtection="1">
      <alignment vertical="center"/>
      <protection/>
    </xf>
    <xf numFmtId="0" fontId="0" fillId="35" borderId="24" xfId="0" applyFill="1" applyBorder="1" applyAlignment="1" applyProtection="1">
      <alignment vertical="center"/>
      <protection/>
    </xf>
    <xf numFmtId="0" fontId="0" fillId="35" borderId="25" xfId="0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176" fontId="0" fillId="0" borderId="0" xfId="33" applyFont="1" applyBorder="1" applyAlignment="1" applyProtection="1">
      <alignment horizontal="center" vertical="center"/>
      <protection/>
    </xf>
    <xf numFmtId="0" fontId="0" fillId="36" borderId="24" xfId="0" applyFill="1" applyBorder="1" applyAlignment="1" applyProtection="1">
      <alignment vertical="center"/>
      <protection/>
    </xf>
    <xf numFmtId="0" fontId="0" fillId="36" borderId="25" xfId="0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6" fontId="9" fillId="0" borderId="0" xfId="33" applyFont="1" applyBorder="1" applyAlignment="1" applyProtection="1">
      <alignment vertical="center"/>
      <protection/>
    </xf>
    <xf numFmtId="176" fontId="28" fillId="0" borderId="0" xfId="33" applyFont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17" fillId="0" borderId="3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7" fillId="0" borderId="33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176" fontId="16" fillId="0" borderId="0" xfId="33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left" vertical="center"/>
    </xf>
    <xf numFmtId="177" fontId="0" fillId="0" borderId="0" xfId="0" applyNumberFormat="1" applyAlignment="1">
      <alignment/>
    </xf>
    <xf numFmtId="177" fontId="10" fillId="0" borderId="26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10" fillId="36" borderId="26" xfId="0" applyFont="1" applyFill="1" applyBorder="1" applyAlignment="1">
      <alignment/>
    </xf>
    <xf numFmtId="0" fontId="0" fillId="0" borderId="26" xfId="0" applyBorder="1" applyAlignment="1">
      <alignment/>
    </xf>
    <xf numFmtId="181" fontId="0" fillId="0" borderId="26" xfId="0" applyNumberFormat="1" applyBorder="1" applyAlignment="1">
      <alignment/>
    </xf>
    <xf numFmtId="177" fontId="0" fillId="36" borderId="26" xfId="0" applyNumberFormat="1" applyFill="1" applyBorder="1" applyAlignment="1">
      <alignment/>
    </xf>
    <xf numFmtId="181" fontId="0" fillId="0" borderId="0" xfId="0" applyNumberFormat="1" applyAlignment="1">
      <alignment/>
    </xf>
    <xf numFmtId="179" fontId="0" fillId="0" borderId="26" xfId="0" applyNumberFormat="1" applyBorder="1" applyAlignment="1">
      <alignment/>
    </xf>
    <xf numFmtId="179" fontId="0" fillId="36" borderId="26" xfId="0" applyNumberFormat="1" applyFill="1" applyBorder="1" applyAlignment="1">
      <alignment/>
    </xf>
    <xf numFmtId="0" fontId="10" fillId="0" borderId="26" xfId="0" applyFont="1" applyBorder="1" applyAlignment="1" applyProtection="1">
      <alignment vertical="center"/>
      <protection hidden="1"/>
    </xf>
    <xf numFmtId="0" fontId="10" fillId="0" borderId="34" xfId="0" applyFont="1" applyBorder="1" applyAlignment="1" applyProtection="1">
      <alignment vertical="center"/>
      <protection hidden="1"/>
    </xf>
    <xf numFmtId="0" fontId="0" fillId="0" borderId="26" xfId="0" applyFont="1" applyBorder="1" applyAlignment="1" applyProtection="1">
      <alignment vertical="center"/>
      <protection hidden="1"/>
    </xf>
    <xf numFmtId="0" fontId="2" fillId="37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9" fillId="37" borderId="35" xfId="0" applyFont="1" applyFill="1" applyBorder="1" applyAlignment="1" applyProtection="1">
      <alignment horizontal="center"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8" fillId="35" borderId="25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shrinkToFit="1"/>
      <protection/>
    </xf>
    <xf numFmtId="0" fontId="9" fillId="37" borderId="24" xfId="0" applyFont="1" applyFill="1" applyBorder="1" applyAlignment="1" applyProtection="1">
      <alignment horizontal="center" vertical="center" textRotation="255" wrapText="1"/>
      <protection/>
    </xf>
    <xf numFmtId="0" fontId="15" fillId="37" borderId="37" xfId="0" applyFont="1" applyFill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8" fillId="35" borderId="26" xfId="0" applyFont="1" applyFill="1" applyBorder="1" applyAlignment="1" applyProtection="1">
      <alignment horizontal="center" vertical="center"/>
      <protection locked="0"/>
    </xf>
    <xf numFmtId="177" fontId="0" fillId="35" borderId="21" xfId="0" applyNumberFormat="1" applyFill="1" applyBorder="1" applyAlignment="1" applyProtection="1">
      <alignment horizontal="center" vertical="center"/>
      <protection locked="0"/>
    </xf>
    <xf numFmtId="178" fontId="0" fillId="35" borderId="40" xfId="0" applyNumberFormat="1" applyFont="1" applyFill="1" applyBorder="1" applyAlignment="1" applyProtection="1">
      <alignment horizontal="center" vertical="center"/>
      <protection locked="0"/>
    </xf>
    <xf numFmtId="178" fontId="0" fillId="36" borderId="41" xfId="0" applyNumberFormat="1" applyFill="1" applyBorder="1" applyAlignment="1" applyProtection="1">
      <alignment horizontal="center" vertical="center"/>
      <protection/>
    </xf>
    <xf numFmtId="178" fontId="0" fillId="35" borderId="40" xfId="0" applyNumberFormat="1" applyFill="1" applyBorder="1" applyAlignment="1" applyProtection="1">
      <alignment horizontal="center" vertical="center"/>
      <protection locked="0"/>
    </xf>
    <xf numFmtId="0" fontId="8" fillId="35" borderId="42" xfId="0" applyFont="1" applyFill="1" applyBorder="1" applyAlignment="1" applyProtection="1">
      <alignment horizontal="center" vertical="center"/>
      <protection locked="0"/>
    </xf>
    <xf numFmtId="177" fontId="0" fillId="35" borderId="23" xfId="0" applyNumberFormat="1" applyFill="1" applyBorder="1" applyAlignment="1" applyProtection="1">
      <alignment horizontal="center" vertical="center"/>
      <protection locked="0"/>
    </xf>
    <xf numFmtId="178" fontId="0" fillId="35" borderId="43" xfId="0" applyNumberFormat="1" applyFill="1" applyBorder="1" applyAlignment="1" applyProtection="1">
      <alignment horizontal="center" vertical="center"/>
      <protection locked="0"/>
    </xf>
    <xf numFmtId="178" fontId="0" fillId="36" borderId="44" xfId="0" applyNumberFormat="1" applyFill="1" applyBorder="1" applyAlignment="1" applyProtection="1">
      <alignment horizontal="center" vertical="center"/>
      <protection/>
    </xf>
    <xf numFmtId="0" fontId="18" fillId="0" borderId="45" xfId="0" applyFont="1" applyBorder="1" applyAlignment="1" applyProtection="1">
      <alignment horizontal="left" vertical="top" wrapText="1"/>
      <protection/>
    </xf>
    <xf numFmtId="0" fontId="2" fillId="37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37" borderId="35" xfId="0" applyFont="1" applyFill="1" applyBorder="1" applyAlignment="1">
      <alignment horizontal="center" vertical="center"/>
    </xf>
    <xf numFmtId="0" fontId="9" fillId="37" borderId="36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37" borderId="24" xfId="0" applyFont="1" applyFill="1" applyBorder="1" applyAlignment="1">
      <alignment horizontal="center" vertical="center" textRotation="255"/>
    </xf>
    <xf numFmtId="0" fontId="9" fillId="37" borderId="4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179" fontId="0" fillId="0" borderId="47" xfId="0" applyNumberFormat="1" applyBorder="1" applyAlignment="1">
      <alignment horizontal="center" vertical="center"/>
    </xf>
    <xf numFmtId="178" fontId="0" fillId="0" borderId="40" xfId="0" applyNumberFormat="1" applyBorder="1" applyAlignment="1">
      <alignment horizontal="right" vertical="center"/>
    </xf>
    <xf numFmtId="178" fontId="0" fillId="0" borderId="41" xfId="0" applyNumberFormat="1" applyBorder="1" applyAlignment="1">
      <alignment horizontal="right" vertical="center"/>
    </xf>
    <xf numFmtId="178" fontId="0" fillId="0" borderId="26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8" fontId="0" fillId="0" borderId="43" xfId="0" applyNumberFormat="1" applyBorder="1" applyAlignment="1">
      <alignment horizontal="right" vertical="center"/>
    </xf>
    <xf numFmtId="178" fontId="0" fillId="0" borderId="44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8" fontId="0" fillId="0" borderId="48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176" fontId="6" fillId="0" borderId="19" xfId="33" applyFont="1" applyBorder="1" applyAlignment="1" applyProtection="1">
      <alignment horizontal="center" vertical="center"/>
      <protection/>
    </xf>
    <xf numFmtId="176" fontId="9" fillId="0" borderId="0" xfId="33" applyFont="1" applyBorder="1" applyAlignment="1" applyProtection="1">
      <alignment vertical="center"/>
      <protection/>
    </xf>
    <xf numFmtId="0" fontId="6" fillId="0" borderId="20" xfId="0" applyFont="1" applyBorder="1" applyAlignment="1">
      <alignment horizontal="center" vertical="center" shrinkToFit="1"/>
    </xf>
    <xf numFmtId="180" fontId="16" fillId="0" borderId="26" xfId="0" applyNumberFormat="1" applyFont="1" applyBorder="1" applyAlignment="1">
      <alignment horizontal="right" vertical="center"/>
    </xf>
    <xf numFmtId="0" fontId="24" fillId="0" borderId="21" xfId="0" applyFont="1" applyBorder="1" applyAlignment="1">
      <alignment vertical="center"/>
    </xf>
    <xf numFmtId="0" fontId="6" fillId="38" borderId="18" xfId="0" applyFont="1" applyFill="1" applyBorder="1" applyAlignment="1">
      <alignment horizontal="center" vertical="center"/>
    </xf>
    <xf numFmtId="0" fontId="6" fillId="38" borderId="37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shrinkToFit="1"/>
    </xf>
    <xf numFmtId="10" fontId="26" fillId="38" borderId="20" xfId="33" applyNumberFormat="1" applyFont="1" applyFill="1" applyBorder="1" applyAlignment="1" applyProtection="1">
      <alignment horizontal="right" vertical="center"/>
      <protection/>
    </xf>
    <xf numFmtId="10" fontId="27" fillId="38" borderId="26" xfId="0" applyNumberFormat="1" applyFont="1" applyFill="1" applyBorder="1" applyAlignment="1">
      <alignment horizontal="right" vertical="center"/>
    </xf>
    <xf numFmtId="10" fontId="27" fillId="38" borderId="21" xfId="33" applyNumberFormat="1" applyFont="1" applyFill="1" applyBorder="1" applyAlignment="1" applyProtection="1">
      <alignment horizontal="right" vertical="center"/>
      <protection/>
    </xf>
    <xf numFmtId="0" fontId="24" fillId="0" borderId="21" xfId="0" applyFont="1" applyBorder="1" applyAlignment="1">
      <alignment horizontal="left" vertical="center"/>
    </xf>
    <xf numFmtId="176" fontId="26" fillId="38" borderId="20" xfId="33" applyFont="1" applyFill="1" applyBorder="1" applyAlignment="1" applyProtection="1">
      <alignment horizontal="right" vertical="center"/>
      <protection/>
    </xf>
    <xf numFmtId="0" fontId="27" fillId="38" borderId="26" xfId="0" applyFont="1" applyFill="1" applyBorder="1" applyAlignment="1">
      <alignment horizontal="right" vertical="center"/>
    </xf>
    <xf numFmtId="176" fontId="27" fillId="38" borderId="21" xfId="33" applyFont="1" applyFill="1" applyBorder="1" applyAlignment="1" applyProtection="1">
      <alignment horizontal="right" vertical="center"/>
      <protection/>
    </xf>
    <xf numFmtId="176" fontId="26" fillId="38" borderId="22" xfId="33" applyFont="1" applyFill="1" applyBorder="1" applyAlignment="1" applyProtection="1">
      <alignment horizontal="right" vertical="center"/>
      <protection/>
    </xf>
    <xf numFmtId="0" fontId="27" fillId="38" borderId="42" xfId="0" applyFont="1" applyFill="1" applyBorder="1" applyAlignment="1">
      <alignment horizontal="right" vertical="center"/>
    </xf>
    <xf numFmtId="176" fontId="27" fillId="38" borderId="23" xfId="33" applyFont="1" applyFill="1" applyBorder="1" applyAlignment="1" applyProtection="1">
      <alignment horizontal="right" vertical="center"/>
      <protection/>
    </xf>
    <xf numFmtId="176" fontId="27" fillId="38" borderId="22" xfId="33" applyFont="1" applyFill="1" applyBorder="1" applyAlignment="1" applyProtection="1">
      <alignment horizontal="right" vertical="center"/>
      <protection/>
    </xf>
    <xf numFmtId="176" fontId="26" fillId="38" borderId="42" xfId="33" applyFont="1" applyFill="1" applyBorder="1" applyAlignment="1" applyProtection="1">
      <alignment horizontal="right" vertical="center"/>
      <protection/>
    </xf>
    <xf numFmtId="176" fontId="26" fillId="38" borderId="23" xfId="33" applyFont="1" applyFill="1" applyBorder="1" applyAlignment="1" applyProtection="1">
      <alignment horizontal="right" vertical="center" shrinkToFit="1"/>
      <protection/>
    </xf>
    <xf numFmtId="180" fontId="16" fillId="0" borderId="27" xfId="0" applyNumberFormat="1" applyFont="1" applyBorder="1" applyAlignment="1">
      <alignment horizontal="right" vertical="center"/>
    </xf>
    <xf numFmtId="0" fontId="25" fillId="0" borderId="21" xfId="0" applyFont="1" applyBorder="1" applyAlignment="1">
      <alignment horizontal="center" vertical="center"/>
    </xf>
    <xf numFmtId="176" fontId="13" fillId="0" borderId="0" xfId="33" applyFont="1" applyBorder="1" applyAlignment="1" applyProtection="1">
      <alignment horizontal="right" vertical="top"/>
      <protection/>
    </xf>
    <xf numFmtId="0" fontId="30" fillId="0" borderId="1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shrinkToFit="1"/>
    </xf>
    <xf numFmtId="176" fontId="16" fillId="0" borderId="49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176" fontId="16" fillId="0" borderId="16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17" fillId="0" borderId="16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176" fontId="6" fillId="0" borderId="37" xfId="33" applyFont="1" applyBorder="1" applyAlignment="1" applyProtection="1">
      <alignment horizontal="center" vertical="center"/>
      <protection/>
    </xf>
    <xf numFmtId="0" fontId="21" fillId="0" borderId="5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6" fontId="16" fillId="0" borderId="48" xfId="0" applyNumberFormat="1" applyFont="1" applyBorder="1" applyAlignment="1">
      <alignment horizontal="right" vertical="center"/>
    </xf>
    <xf numFmtId="176" fontId="6" fillId="0" borderId="52" xfId="33" applyFont="1" applyBorder="1" applyAlignment="1" applyProtection="1">
      <alignment horizontal="center" vertical="center"/>
      <protection/>
    </xf>
    <xf numFmtId="0" fontId="21" fillId="0" borderId="53" xfId="0" applyFont="1" applyBorder="1" applyAlignment="1">
      <alignment horizontal="center" vertical="center"/>
    </xf>
    <xf numFmtId="176" fontId="16" fillId="0" borderId="54" xfId="33" applyFont="1" applyBorder="1" applyAlignment="1" applyProtection="1">
      <alignment horizontal="center" vertical="center"/>
      <protection/>
    </xf>
    <xf numFmtId="0" fontId="30" fillId="0" borderId="55" xfId="0" applyFont="1" applyBorder="1" applyAlignment="1">
      <alignment horizontal="left" vertical="center"/>
    </xf>
    <xf numFmtId="0" fontId="30" fillId="0" borderId="55" xfId="0" applyFont="1" applyBorder="1" applyAlignment="1">
      <alignment horizontal="right" vertical="center"/>
    </xf>
    <xf numFmtId="176" fontId="16" fillId="0" borderId="56" xfId="33" applyFont="1" applyBorder="1" applyAlignment="1" applyProtection="1">
      <alignment horizontal="center" vertical="center"/>
      <protection/>
    </xf>
    <xf numFmtId="0" fontId="28" fillId="0" borderId="55" xfId="0" applyFont="1" applyBorder="1" applyAlignment="1">
      <alignment horizontal="left" vertical="center"/>
    </xf>
    <xf numFmtId="0" fontId="21" fillId="0" borderId="5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76" fontId="16" fillId="0" borderId="58" xfId="0" applyNumberFormat="1" applyFont="1" applyBorder="1" applyAlignment="1">
      <alignment horizontal="right" vertical="center"/>
    </xf>
    <xf numFmtId="0" fontId="30" fillId="0" borderId="59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15</xdr:row>
      <xdr:rowOff>19050</xdr:rowOff>
    </xdr:from>
    <xdr:to>
      <xdr:col>5</xdr:col>
      <xdr:colOff>247650</xdr:colOff>
      <xdr:row>17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019300" y="2971800"/>
          <a:ext cx="0" cy="4286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542925</xdr:colOff>
      <xdr:row>15</xdr:row>
      <xdr:rowOff>19050</xdr:rowOff>
    </xdr:from>
    <xdr:to>
      <xdr:col>23</xdr:col>
      <xdr:colOff>161925</xdr:colOff>
      <xdr:row>17</xdr:row>
      <xdr:rowOff>152400</xdr:rowOff>
    </xdr:to>
    <xdr:sp>
      <xdr:nvSpPr>
        <xdr:cNvPr id="2" name="Line 1"/>
        <xdr:cNvSpPr>
          <a:spLocks/>
        </xdr:cNvSpPr>
      </xdr:nvSpPr>
      <xdr:spPr>
        <a:xfrm>
          <a:off x="8848725" y="2971800"/>
          <a:ext cx="533400" cy="4381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257175</xdr:colOff>
      <xdr:row>14</xdr:row>
      <xdr:rowOff>190500</xdr:rowOff>
    </xdr:from>
    <xdr:to>
      <xdr:col>24</xdr:col>
      <xdr:colOff>276225</xdr:colOff>
      <xdr:row>17</xdr:row>
      <xdr:rowOff>133350</xdr:rowOff>
    </xdr:to>
    <xdr:sp>
      <xdr:nvSpPr>
        <xdr:cNvPr id="3" name="Line 1"/>
        <xdr:cNvSpPr>
          <a:spLocks/>
        </xdr:cNvSpPr>
      </xdr:nvSpPr>
      <xdr:spPr>
        <a:xfrm>
          <a:off x="9991725" y="2943225"/>
          <a:ext cx="19050" cy="4476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15</xdr:row>
      <xdr:rowOff>9525</xdr:rowOff>
    </xdr:from>
    <xdr:to>
      <xdr:col>12</xdr:col>
      <xdr:colOff>295275</xdr:colOff>
      <xdr:row>17</xdr:row>
      <xdr:rowOff>209550</xdr:rowOff>
    </xdr:to>
    <xdr:sp>
      <xdr:nvSpPr>
        <xdr:cNvPr id="4" name="Line 1"/>
        <xdr:cNvSpPr>
          <a:spLocks/>
        </xdr:cNvSpPr>
      </xdr:nvSpPr>
      <xdr:spPr>
        <a:xfrm>
          <a:off x="3886200" y="2962275"/>
          <a:ext cx="0" cy="5048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B1:AD33"/>
  <sheetViews>
    <sheetView tabSelected="1" zoomScalePageLayoutView="0" workbookViewId="0" topLeftCell="A1">
      <selection activeCell="T3" sqref="T3"/>
    </sheetView>
  </sheetViews>
  <sheetFormatPr defaultColWidth="9.00390625" defaultRowHeight="13.5"/>
  <cols>
    <col min="1" max="1" width="5.25390625" style="1" customWidth="1"/>
    <col min="2" max="4" width="4.625" style="1" customWidth="1"/>
    <col min="5" max="7" width="4.125" style="1" customWidth="1"/>
    <col min="8" max="10" width="4.125" style="2" customWidth="1"/>
    <col min="11" max="11" width="2.625" style="1" customWidth="1"/>
    <col min="12" max="12" width="0.6171875" style="1" customWidth="1"/>
    <col min="13" max="13" width="9.875" style="1" customWidth="1"/>
    <col min="14" max="14" width="2.25390625" style="1" customWidth="1"/>
    <col min="15" max="15" width="1.875" style="1" customWidth="1"/>
    <col min="16" max="16" width="8.50390625" style="1" customWidth="1"/>
    <col min="17" max="22" width="7.875" style="1" customWidth="1"/>
    <col min="23" max="23" width="4.125" style="1" customWidth="1"/>
    <col min="24" max="24" width="6.75390625" style="1" customWidth="1"/>
    <col min="25" max="25" width="6.125" style="1" customWidth="1"/>
    <col min="26" max="29" width="9.00390625" style="1" customWidth="1"/>
    <col min="30" max="30" width="0" style="1" hidden="1" customWidth="1"/>
    <col min="31" max="16384" width="9.00390625" style="1" customWidth="1"/>
  </cols>
  <sheetData>
    <row r="1" spans="2:30" ht="21.75" customHeight="1"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/>
      <c r="X1"/>
      <c r="Y1"/>
      <c r="Z1"/>
      <c r="AA1"/>
      <c r="AB1"/>
      <c r="AD1"/>
    </row>
    <row r="2" spans="2:30" ht="15" customHeight="1">
      <c r="B2" s="3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D2" s="4" t="s">
        <v>1</v>
      </c>
    </row>
    <row r="3" spans="2:30" ht="21.75" customHeight="1">
      <c r="B3" s="94" t="s">
        <v>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/>
      <c r="P3"/>
      <c r="Q3"/>
      <c r="R3"/>
      <c r="S3"/>
      <c r="T3"/>
      <c r="U3"/>
      <c r="V3"/>
      <c r="W3"/>
      <c r="X3"/>
      <c r="Y3"/>
      <c r="Z3"/>
      <c r="AA3"/>
      <c r="AB3"/>
      <c r="AD3" s="5"/>
    </row>
    <row r="4" spans="2:30" ht="9" customHeight="1">
      <c r="B4" s="6"/>
      <c r="C4" s="6"/>
      <c r="D4" s="6"/>
      <c r="E4" s="6"/>
      <c r="F4" s="6"/>
      <c r="G4" s="6"/>
      <c r="H4" s="7"/>
      <c r="I4" s="7"/>
      <c r="J4" s="7"/>
      <c r="K4" s="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D4" s="5">
        <v>1</v>
      </c>
    </row>
    <row r="5" spans="2:30" ht="30" customHeight="1">
      <c r="B5" s="95" t="s">
        <v>3</v>
      </c>
      <c r="C5" s="95"/>
      <c r="D5" s="96" t="s">
        <v>4</v>
      </c>
      <c r="E5" s="96"/>
      <c r="F5" s="97"/>
      <c r="G5" s="97"/>
      <c r="H5" s="97"/>
      <c r="I5" s="97"/>
      <c r="J5" s="97"/>
      <c r="K5" s="97"/>
      <c r="L5" s="97"/>
      <c r="M5" s="97"/>
      <c r="N5" s="97"/>
      <c r="O5" s="8"/>
      <c r="P5" s="98"/>
      <c r="Q5" s="98"/>
      <c r="R5" s="98"/>
      <c r="S5" s="98"/>
      <c r="T5" s="98"/>
      <c r="U5" s="98"/>
      <c r="V5" s="98"/>
      <c r="W5"/>
      <c r="X5"/>
      <c r="Y5"/>
      <c r="Z5"/>
      <c r="AA5"/>
      <c r="AB5"/>
      <c r="AD5" s="5"/>
    </row>
    <row r="6" spans="2:30" ht="12" customHeight="1">
      <c r="B6"/>
      <c r="C6"/>
      <c r="D6"/>
      <c r="E6"/>
      <c r="F6"/>
      <c r="G6"/>
      <c r="H6"/>
      <c r="I6"/>
      <c r="J6"/>
      <c r="K6"/>
      <c r="L6" s="9"/>
      <c r="M6"/>
      <c r="N6"/>
      <c r="O6"/>
      <c r="P6"/>
      <c r="Q6"/>
      <c r="R6"/>
      <c r="S6"/>
      <c r="T6" s="9"/>
      <c r="U6"/>
      <c r="V6"/>
      <c r="W6"/>
      <c r="X6"/>
      <c r="Y6"/>
      <c r="Z6"/>
      <c r="AA6"/>
      <c r="AB6"/>
      <c r="AD6" s="5"/>
    </row>
    <row r="7" spans="2:30" ht="12" customHeight="1">
      <c r="B7"/>
      <c r="C7"/>
      <c r="D7"/>
      <c r="E7"/>
      <c r="F7"/>
      <c r="G7"/>
      <c r="H7"/>
      <c r="I7"/>
      <c r="J7"/>
      <c r="K7" s="10" t="s">
        <v>5</v>
      </c>
      <c r="L7" s="11"/>
      <c r="M7" s="11"/>
      <c r="N7" s="11"/>
      <c r="O7" s="11"/>
      <c r="P7" s="12"/>
      <c r="Q7"/>
      <c r="R7"/>
      <c r="S7"/>
      <c r="T7" s="9"/>
      <c r="U7"/>
      <c r="V7"/>
      <c r="W7"/>
      <c r="X7"/>
      <c r="Y7"/>
      <c r="Z7"/>
      <c r="AA7"/>
      <c r="AB7"/>
      <c r="AD7" s="5"/>
    </row>
    <row r="8" spans="2:30" ht="12" customHeight="1">
      <c r="B8"/>
      <c r="C8"/>
      <c r="D8"/>
      <c r="E8"/>
      <c r="F8"/>
      <c r="G8"/>
      <c r="H8"/>
      <c r="I8"/>
      <c r="J8"/>
      <c r="K8" s="13" t="s">
        <v>6</v>
      </c>
      <c r="L8" s="14"/>
      <c r="M8" s="14"/>
      <c r="N8" s="14"/>
      <c r="O8" s="14"/>
      <c r="P8" s="15"/>
      <c r="Q8"/>
      <c r="R8"/>
      <c r="S8"/>
      <c r="T8" s="9"/>
      <c r="U8"/>
      <c r="V8"/>
      <c r="W8"/>
      <c r="X8"/>
      <c r="Y8"/>
      <c r="Z8"/>
      <c r="AA8"/>
      <c r="AB8"/>
      <c r="AD8" s="5"/>
    </row>
    <row r="9" spans="2:30" ht="12" customHeight="1">
      <c r="B9"/>
      <c r="C9"/>
      <c r="D9"/>
      <c r="E9"/>
      <c r="F9"/>
      <c r="G9"/>
      <c r="H9"/>
      <c r="I9"/>
      <c r="J9"/>
      <c r="K9" s="13" t="s">
        <v>7</v>
      </c>
      <c r="L9" s="14"/>
      <c r="M9" s="14"/>
      <c r="N9" s="14"/>
      <c r="O9" s="14"/>
      <c r="P9" s="15"/>
      <c r="Q9"/>
      <c r="R9"/>
      <c r="S9"/>
      <c r="T9" s="9"/>
      <c r="U9"/>
      <c r="V9"/>
      <c r="W9"/>
      <c r="X9"/>
      <c r="Y9"/>
      <c r="Z9"/>
      <c r="AA9"/>
      <c r="AB9"/>
      <c r="AD9" s="5"/>
    </row>
    <row r="10" spans="2:30" ht="12" customHeight="1">
      <c r="B10"/>
      <c r="C10"/>
      <c r="D10"/>
      <c r="E10"/>
      <c r="F10"/>
      <c r="G10"/>
      <c r="H10"/>
      <c r="I10"/>
      <c r="J10"/>
      <c r="K10" s="13" t="s">
        <v>8</v>
      </c>
      <c r="L10" s="14"/>
      <c r="M10" s="14"/>
      <c r="N10" s="14"/>
      <c r="O10" s="14"/>
      <c r="P10" s="15"/>
      <c r="Q10"/>
      <c r="R10"/>
      <c r="S10"/>
      <c r="T10"/>
      <c r="U10"/>
      <c r="V10"/>
      <c r="W10"/>
      <c r="X10"/>
      <c r="Y10"/>
      <c r="Z10"/>
      <c r="AA10"/>
      <c r="AB10"/>
      <c r="AD10" s="5"/>
    </row>
    <row r="11" spans="2:30" ht="12" customHeight="1">
      <c r="B11"/>
      <c r="C11"/>
      <c r="D11"/>
      <c r="E11"/>
      <c r="F11"/>
      <c r="G11"/>
      <c r="H11"/>
      <c r="I11"/>
      <c r="J11"/>
      <c r="K11" s="13" t="s">
        <v>9</v>
      </c>
      <c r="L11" s="14"/>
      <c r="M11" s="14"/>
      <c r="N11" s="14"/>
      <c r="O11" s="14"/>
      <c r="P11" s="15"/>
      <c r="Q11"/>
      <c r="R11"/>
      <c r="S11"/>
      <c r="T11"/>
      <c r="U11"/>
      <c r="V11"/>
      <c r="W11"/>
      <c r="X11"/>
      <c r="Y11"/>
      <c r="Z11"/>
      <c r="AA11"/>
      <c r="AB11"/>
      <c r="AD11" s="5"/>
    </row>
    <row r="12" spans="2:30" ht="15.75" customHeight="1">
      <c r="B12" s="10" t="s">
        <v>10</v>
      </c>
      <c r="C12" s="11"/>
      <c r="D12" s="11"/>
      <c r="E12" s="11"/>
      <c r="F12" s="11"/>
      <c r="G12" s="16"/>
      <c r="H12" s="17"/>
      <c r="I12" s="18"/>
      <c r="J12"/>
      <c r="K12" s="13"/>
      <c r="L12" s="14"/>
      <c r="M12" s="14"/>
      <c r="N12" s="14"/>
      <c r="O12" s="14"/>
      <c r="P12" s="15"/>
      <c r="Q12"/>
      <c r="R12" s="10" t="s">
        <v>11</v>
      </c>
      <c r="S12" s="11"/>
      <c r="T12" s="11"/>
      <c r="U12" s="11"/>
      <c r="V12" s="12"/>
      <c r="W12"/>
      <c r="X12"/>
      <c r="Y12"/>
      <c r="Z12"/>
      <c r="AA12"/>
      <c r="AB12"/>
      <c r="AD12" s="5"/>
    </row>
    <row r="13" spans="2:30" ht="15.75" customHeight="1">
      <c r="B13" s="13" t="s">
        <v>12</v>
      </c>
      <c r="C13" s="14"/>
      <c r="D13" s="14"/>
      <c r="E13" s="14"/>
      <c r="F13" s="14"/>
      <c r="G13" s="19"/>
      <c r="H13" s="20"/>
      <c r="I13" s="21"/>
      <c r="J13"/>
      <c r="K13" s="13" t="s">
        <v>13</v>
      </c>
      <c r="L13" s="14"/>
      <c r="M13" s="14"/>
      <c r="N13" s="14"/>
      <c r="O13" s="14"/>
      <c r="P13" s="15"/>
      <c r="Q13"/>
      <c r="R13" s="13" t="s">
        <v>14</v>
      </c>
      <c r="S13" s="14"/>
      <c r="T13" s="14"/>
      <c r="U13" s="14"/>
      <c r="V13" s="15"/>
      <c r="W13"/>
      <c r="X13"/>
      <c r="Y13"/>
      <c r="Z13"/>
      <c r="AA13"/>
      <c r="AB13"/>
      <c r="AD13" s="5"/>
    </row>
    <row r="14" spans="2:30" ht="15.75" customHeight="1">
      <c r="B14" s="13" t="s">
        <v>15</v>
      </c>
      <c r="C14" s="14"/>
      <c r="D14" s="14"/>
      <c r="E14" s="14"/>
      <c r="F14" s="14"/>
      <c r="G14" s="19"/>
      <c r="H14" s="20"/>
      <c r="I14" s="21"/>
      <c r="J14"/>
      <c r="K14" s="13" t="s">
        <v>16</v>
      </c>
      <c r="L14" s="14"/>
      <c r="M14" s="14"/>
      <c r="N14" s="14"/>
      <c r="O14" s="14"/>
      <c r="P14" s="15"/>
      <c r="Q14"/>
      <c r="R14" s="13"/>
      <c r="S14" s="14"/>
      <c r="T14" s="14"/>
      <c r="U14" s="14"/>
      <c r="V14" s="15"/>
      <c r="W14"/>
      <c r="X14" s="10" t="s">
        <v>17</v>
      </c>
      <c r="Y14" s="17"/>
      <c r="Z14" s="22"/>
      <c r="AA14" s="22"/>
      <c r="AB14" s="23"/>
      <c r="AD14" s="5"/>
    </row>
    <row r="15" spans="2:30" ht="15.75" customHeight="1">
      <c r="B15" s="24" t="s">
        <v>18</v>
      </c>
      <c r="C15" s="25"/>
      <c r="D15" s="25"/>
      <c r="E15" s="25"/>
      <c r="F15" s="25"/>
      <c r="G15" s="26"/>
      <c r="H15" s="27"/>
      <c r="I15" s="28"/>
      <c r="J15"/>
      <c r="K15" s="24" t="s">
        <v>19</v>
      </c>
      <c r="L15" s="25"/>
      <c r="M15" s="25"/>
      <c r="N15" s="25"/>
      <c r="O15" s="25"/>
      <c r="P15" s="29"/>
      <c r="Q15"/>
      <c r="R15" s="24" t="s">
        <v>20</v>
      </c>
      <c r="S15" s="25"/>
      <c r="T15" s="25"/>
      <c r="U15" s="25"/>
      <c r="V15" s="29"/>
      <c r="W15"/>
      <c r="X15" s="24" t="s">
        <v>21</v>
      </c>
      <c r="Y15" s="27"/>
      <c r="Z15" s="30"/>
      <c r="AA15" s="30"/>
      <c r="AB15" s="31"/>
      <c r="AD15" s="5"/>
    </row>
    <row r="16" spans="2:30" ht="12" customHeight="1">
      <c r="B16"/>
      <c r="C16"/>
      <c r="D16"/>
      <c r="E16"/>
      <c r="F16"/>
      <c r="G16"/>
      <c r="H16"/>
      <c r="I16"/>
      <c r="J16"/>
      <c r="K16"/>
      <c r="L16" s="9"/>
      <c r="M16"/>
      <c r="N16"/>
      <c r="O16"/>
      <c r="P16"/>
      <c r="Q16"/>
      <c r="R16"/>
      <c r="S16"/>
      <c r="T16" s="9"/>
      <c r="U16"/>
      <c r="V16"/>
      <c r="W16"/>
      <c r="X16"/>
      <c r="Y16"/>
      <c r="AD16" s="5"/>
    </row>
    <row r="17" spans="2:30" ht="12" customHeight="1">
      <c r="B17"/>
      <c r="C17"/>
      <c r="D17"/>
      <c r="E17"/>
      <c r="F17"/>
      <c r="G17"/>
      <c r="H17"/>
      <c r="I17"/>
      <c r="J17"/>
      <c r="K17"/>
      <c r="L17" s="9"/>
      <c r="M17"/>
      <c r="N17"/>
      <c r="O17"/>
      <c r="P17"/>
      <c r="Q17"/>
      <c r="R17"/>
      <c r="S17"/>
      <c r="T17" s="9"/>
      <c r="U17"/>
      <c r="V17"/>
      <c r="W17"/>
      <c r="X17"/>
      <c r="Y17"/>
      <c r="AD17" s="5"/>
    </row>
    <row r="18" spans="2:30" ht="45" customHeight="1">
      <c r="B18" s="99" t="s">
        <v>22</v>
      </c>
      <c r="C18" s="99"/>
      <c r="D18" s="100" t="s">
        <v>23</v>
      </c>
      <c r="E18" s="100"/>
      <c r="F18" s="100"/>
      <c r="G18" s="100"/>
      <c r="H18" s="100"/>
      <c r="I18" s="100"/>
      <c r="J18" s="101" t="s">
        <v>24</v>
      </c>
      <c r="K18" s="101"/>
      <c r="L18" s="101"/>
      <c r="M18" s="101"/>
      <c r="N18" s="101"/>
      <c r="O18" s="32"/>
      <c r="P18" s="102" t="s">
        <v>25</v>
      </c>
      <c r="Q18" s="102"/>
      <c r="R18" s="102"/>
      <c r="S18" s="102"/>
      <c r="T18" s="103" t="s">
        <v>26</v>
      </c>
      <c r="U18" s="103"/>
      <c r="V18" s="103"/>
      <c r="W18"/>
      <c r="X18" s="33" t="s">
        <v>27</v>
      </c>
      <c r="Y18" s="34" t="s">
        <v>28</v>
      </c>
      <c r="AD18" s="5"/>
    </row>
    <row r="19" spans="2:25" ht="27.75" customHeight="1">
      <c r="B19" s="99"/>
      <c r="C19" s="99"/>
      <c r="D19" s="104"/>
      <c r="E19" s="104"/>
      <c r="F19" s="104"/>
      <c r="G19" s="104"/>
      <c r="H19" s="104"/>
      <c r="I19" s="104"/>
      <c r="J19" s="105"/>
      <c r="K19" s="105"/>
      <c r="L19" s="105"/>
      <c r="M19" s="105"/>
      <c r="N19" s="105"/>
      <c r="O19" s="35"/>
      <c r="P19" s="106"/>
      <c r="Q19" s="106"/>
      <c r="R19" s="106"/>
      <c r="S19" s="106"/>
      <c r="T19" s="107">
        <f>IF(P19=0,"",IF(P19-430000&lt;0,0,P19-430000))</f>
      </c>
      <c r="U19" s="107"/>
      <c r="V19" s="107"/>
      <c r="W19"/>
      <c r="X19" s="36"/>
      <c r="Y19" s="37"/>
    </row>
    <row r="20" spans="2:25" ht="27.75" customHeight="1">
      <c r="B20" s="99"/>
      <c r="C20" s="99"/>
      <c r="D20" s="104"/>
      <c r="E20" s="104"/>
      <c r="F20" s="104"/>
      <c r="G20" s="104"/>
      <c r="H20" s="104"/>
      <c r="I20" s="104"/>
      <c r="J20" s="105"/>
      <c r="K20" s="105"/>
      <c r="L20" s="105"/>
      <c r="M20" s="105"/>
      <c r="N20" s="105"/>
      <c r="O20" s="38"/>
      <c r="P20" s="108"/>
      <c r="Q20" s="108"/>
      <c r="R20" s="108"/>
      <c r="S20" s="108"/>
      <c r="T20" s="107">
        <f>IF(P20=0,"",IF(P20-430000&lt;0,0,P20-430000))</f>
      </c>
      <c r="U20" s="107"/>
      <c r="V20" s="107"/>
      <c r="W20"/>
      <c r="X20" s="36"/>
      <c r="Y20" s="37"/>
    </row>
    <row r="21" spans="2:25" ht="27.75" customHeight="1">
      <c r="B21" s="99"/>
      <c r="C21" s="99"/>
      <c r="D21" s="104"/>
      <c r="E21" s="104"/>
      <c r="F21" s="104"/>
      <c r="G21" s="104"/>
      <c r="H21" s="104"/>
      <c r="I21" s="104"/>
      <c r="J21" s="105"/>
      <c r="K21" s="105"/>
      <c r="L21" s="105"/>
      <c r="M21" s="105"/>
      <c r="N21" s="105"/>
      <c r="O21" s="38"/>
      <c r="P21" s="108"/>
      <c r="Q21" s="108"/>
      <c r="R21" s="108"/>
      <c r="S21" s="108"/>
      <c r="T21" s="107">
        <f>IF(P21=0,"",IF(P21-430000&lt;0,0,P21-430000))</f>
      </c>
      <c r="U21" s="107"/>
      <c r="V21" s="107"/>
      <c r="W21"/>
      <c r="X21" s="36"/>
      <c r="Y21" s="37"/>
    </row>
    <row r="22" spans="2:25" ht="27.75" customHeight="1">
      <c r="B22" s="99"/>
      <c r="C22" s="99"/>
      <c r="D22" s="104"/>
      <c r="E22" s="104"/>
      <c r="F22" s="104"/>
      <c r="G22" s="104"/>
      <c r="H22" s="104"/>
      <c r="I22" s="104"/>
      <c r="J22" s="105"/>
      <c r="K22" s="105"/>
      <c r="L22" s="105"/>
      <c r="M22" s="105"/>
      <c r="N22" s="105"/>
      <c r="O22" s="38"/>
      <c r="P22" s="108"/>
      <c r="Q22" s="108"/>
      <c r="R22" s="108"/>
      <c r="S22" s="108"/>
      <c r="T22" s="107">
        <f>IF(P22=0,"",IF(P22-430000&lt;0,0,P22-430000))</f>
      </c>
      <c r="U22" s="107"/>
      <c r="V22" s="107"/>
      <c r="W22"/>
      <c r="X22" s="36"/>
      <c r="Y22" s="37"/>
    </row>
    <row r="23" spans="2:25" ht="27.75" customHeight="1">
      <c r="B23" s="99"/>
      <c r="C23" s="99"/>
      <c r="D23" s="109"/>
      <c r="E23" s="109"/>
      <c r="F23" s="109"/>
      <c r="G23" s="109"/>
      <c r="H23" s="109"/>
      <c r="I23" s="109"/>
      <c r="J23" s="110"/>
      <c r="K23" s="110"/>
      <c r="L23" s="110"/>
      <c r="M23" s="110"/>
      <c r="N23" s="110"/>
      <c r="O23" s="38"/>
      <c r="P23" s="111"/>
      <c r="Q23" s="111"/>
      <c r="R23" s="111"/>
      <c r="S23" s="111"/>
      <c r="T23" s="112">
        <f>IF(P23=0,"",IF(P23-430000&lt;0,0,P23-430000))</f>
      </c>
      <c r="U23" s="112"/>
      <c r="V23" s="112"/>
      <c r="W23"/>
      <c r="X23" s="39"/>
      <c r="Y23" s="40"/>
    </row>
    <row r="24" spans="2:24" ht="9" customHeight="1">
      <c r="B24"/>
      <c r="C24"/>
      <c r="D24" s="9"/>
      <c r="E24" s="9"/>
      <c r="F24" s="9"/>
      <c r="G24" s="9"/>
      <c r="H24"/>
      <c r="I24"/>
      <c r="J24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/>
      <c r="W24"/>
      <c r="X24"/>
    </row>
    <row r="25" spans="2:24" ht="21.75" customHeight="1">
      <c r="B25"/>
      <c r="C25"/>
      <c r="D25" s="41"/>
      <c r="E25" s="42"/>
      <c r="F25" s="43" t="s">
        <v>29</v>
      </c>
      <c r="G25" s="44" t="s">
        <v>30</v>
      </c>
      <c r="H25" s="4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2:24" ht="21.75" customHeight="1">
      <c r="B26"/>
      <c r="C26"/>
      <c r="D26"/>
      <c r="E26"/>
      <c r="F26" s="43"/>
      <c r="G26" s="44"/>
      <c r="H26" s="45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2:24" ht="21.75" customHeight="1">
      <c r="B27"/>
      <c r="C27"/>
      <c r="D27" s="46"/>
      <c r="E27" s="47"/>
      <c r="F27" s="43" t="s">
        <v>29</v>
      </c>
      <c r="G27" s="44" t="s">
        <v>31</v>
      </c>
      <c r="H27" s="45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2:24" ht="9.75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2:24" ht="11.25" customHeight="1">
      <c r="B29" s="113" t="s">
        <v>32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2:24" ht="45" customHeight="1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2:24" ht="69.75" customHeight="1"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2:24" ht="69.75" customHeight="1"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2:24" ht="205.5" customHeight="1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</sheetData>
  <sheetProtection selectLockedCells="1" selectUnlockedCells="1"/>
  <mergeCells count="32">
    <mergeCell ref="B29:X33"/>
    <mergeCell ref="D22:I22"/>
    <mergeCell ref="J22:N22"/>
    <mergeCell ref="P22:S22"/>
    <mergeCell ref="T22:V22"/>
    <mergeCell ref="D23:I23"/>
    <mergeCell ref="J23:N23"/>
    <mergeCell ref="P23:S23"/>
    <mergeCell ref="T23:V23"/>
    <mergeCell ref="J20:N20"/>
    <mergeCell ref="P20:S20"/>
    <mergeCell ref="T20:V20"/>
    <mergeCell ref="D21:I21"/>
    <mergeCell ref="J21:N21"/>
    <mergeCell ref="P21:S21"/>
    <mergeCell ref="T21:V21"/>
    <mergeCell ref="B18:C23"/>
    <mergeCell ref="D18:I18"/>
    <mergeCell ref="J18:N18"/>
    <mergeCell ref="P18:S18"/>
    <mergeCell ref="T18:V18"/>
    <mergeCell ref="D19:I19"/>
    <mergeCell ref="J19:N19"/>
    <mergeCell ref="P19:S19"/>
    <mergeCell ref="T19:V19"/>
    <mergeCell ref="D20:I20"/>
    <mergeCell ref="B1:V1"/>
    <mergeCell ref="B3:N3"/>
    <mergeCell ref="B5:C5"/>
    <mergeCell ref="D5:E5"/>
    <mergeCell ref="F5:N5"/>
    <mergeCell ref="P5:V5"/>
  </mergeCells>
  <dataValidations count="2">
    <dataValidation type="list" allowBlank="1" showErrorMessage="1" sqref="X19:X23">
      <formula1>$AD$3:$AD$5</formula1>
      <formula2>0</formula2>
    </dataValidation>
    <dataValidation type="list" allowBlank="1" showErrorMessage="1" sqref="Y19:Y23">
      <formula1>"1"</formula1>
      <formula2>0</formula2>
    </dataValidation>
  </dataValidations>
  <printOptions/>
  <pageMargins left="0" right="0" top="0.39375" bottom="0.27569444444444446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AH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48" customWidth="1"/>
    <col min="2" max="4" width="4.625" style="48" customWidth="1"/>
    <col min="5" max="7" width="4.125" style="48" customWidth="1"/>
    <col min="8" max="10" width="4.125" style="2" customWidth="1"/>
    <col min="11" max="11" width="2.625" style="48" customWidth="1"/>
    <col min="12" max="12" width="0.6171875" style="48" customWidth="1"/>
    <col min="13" max="13" width="9.875" style="48" customWidth="1"/>
    <col min="14" max="14" width="5.50390625" style="48" customWidth="1"/>
    <col min="15" max="15" width="2.125" style="48" customWidth="1"/>
    <col min="16" max="16" width="4.125" style="48" customWidth="1"/>
    <col min="17" max="17" width="13.25390625" style="48" customWidth="1"/>
    <col min="18" max="18" width="9.125" style="48" customWidth="1"/>
    <col min="19" max="19" width="4.125" style="48" customWidth="1"/>
    <col min="20" max="20" width="5.625" style="48" customWidth="1"/>
    <col min="21" max="22" width="6.75390625" style="48" customWidth="1"/>
    <col min="23" max="23" width="4.125" style="48" customWidth="1"/>
    <col min="24" max="24" width="6.75390625" style="48" customWidth="1"/>
    <col min="25" max="16384" width="9.00390625" style="48" customWidth="1"/>
  </cols>
  <sheetData>
    <row r="1" spans="2:34" ht="21.75" customHeight="1"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/>
      <c r="X1"/>
      <c r="Y1"/>
      <c r="Z1"/>
      <c r="AA1"/>
      <c r="AB1"/>
      <c r="AC1"/>
      <c r="AD1"/>
      <c r="AE1"/>
      <c r="AF1"/>
      <c r="AG1"/>
      <c r="AH1"/>
    </row>
    <row r="2" spans="2:34" ht="15" customHeight="1">
      <c r="B2" s="49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2:34" ht="21.75" customHeight="1">
      <c r="B3" s="115" t="s">
        <v>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2:34" ht="9" customHeight="1">
      <c r="B4" s="50"/>
      <c r="C4" s="50"/>
      <c r="D4" s="50"/>
      <c r="E4" s="50"/>
      <c r="F4" s="50"/>
      <c r="G4" s="50"/>
      <c r="H4" s="7"/>
      <c r="I4" s="7"/>
      <c r="J4" s="7"/>
      <c r="K4" s="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2:34" ht="30" customHeight="1">
      <c r="B5" s="116" t="s">
        <v>3</v>
      </c>
      <c r="C5" s="116"/>
      <c r="D5" s="117" t="s">
        <v>4</v>
      </c>
      <c r="E5" s="117"/>
      <c r="F5" s="118">
        <f>IF('計算R6（入力シート）'!F5:N5=0,"",'計算R6（入力シート）'!F5:N5)</f>
      </c>
      <c r="G5" s="118"/>
      <c r="H5" s="118"/>
      <c r="I5" s="118"/>
      <c r="J5" s="118"/>
      <c r="K5" s="118"/>
      <c r="L5" s="118"/>
      <c r="M5" s="118"/>
      <c r="N5" s="118"/>
      <c r="O5" s="51"/>
      <c r="P5" s="98"/>
      <c r="Q5" s="98"/>
      <c r="R5" s="98"/>
      <c r="S5" s="98"/>
      <c r="T5" s="98"/>
      <c r="U5" s="98"/>
      <c r="V5" s="98"/>
      <c r="W5"/>
      <c r="X5"/>
      <c r="Y5"/>
      <c r="Z5"/>
      <c r="AA5"/>
      <c r="AB5"/>
      <c r="AC5"/>
      <c r="AD5"/>
      <c r="AE5"/>
      <c r="AF5"/>
      <c r="AG5"/>
      <c r="AH5"/>
    </row>
    <row r="6" spans="2:34" ht="12" customHeight="1">
      <c r="B6"/>
      <c r="C6"/>
      <c r="D6"/>
      <c r="E6"/>
      <c r="F6"/>
      <c r="G6"/>
      <c r="H6"/>
      <c r="I6"/>
      <c r="J6"/>
      <c r="K6"/>
      <c r="L6" s="52"/>
      <c r="M6"/>
      <c r="N6"/>
      <c r="O6"/>
      <c r="P6"/>
      <c r="Q6"/>
      <c r="R6"/>
      <c r="S6"/>
      <c r="T6" s="52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2:34" ht="45" customHeight="1">
      <c r="B7" s="119" t="s">
        <v>33</v>
      </c>
      <c r="C7" s="119"/>
      <c r="D7" s="120" t="s">
        <v>23</v>
      </c>
      <c r="E7" s="120"/>
      <c r="F7" s="120"/>
      <c r="G7" s="120"/>
      <c r="H7" s="120"/>
      <c r="I7" s="120"/>
      <c r="J7" s="121" t="s">
        <v>24</v>
      </c>
      <c r="K7" s="121"/>
      <c r="L7" s="121"/>
      <c r="M7" s="121"/>
      <c r="N7" s="121"/>
      <c r="O7" s="32"/>
      <c r="P7" s="122" t="s">
        <v>25</v>
      </c>
      <c r="Q7" s="122"/>
      <c r="R7" s="122"/>
      <c r="S7" s="122"/>
      <c r="T7" s="123" t="s">
        <v>34</v>
      </c>
      <c r="U7" s="123"/>
      <c r="V7" s="123"/>
      <c r="W7"/>
      <c r="X7" s="53" t="s">
        <v>35</v>
      </c>
      <c r="Y7" s="53" t="s">
        <v>36</v>
      </c>
      <c r="Z7" s="53" t="s">
        <v>37</v>
      </c>
      <c r="AA7" s="124" t="s">
        <v>25</v>
      </c>
      <c r="AB7" s="124"/>
      <c r="AC7" s="124"/>
      <c r="AD7" s="124"/>
      <c r="AE7" s="124" t="s">
        <v>38</v>
      </c>
      <c r="AF7" s="124"/>
      <c r="AG7" s="124"/>
      <c r="AH7" s="54" t="s">
        <v>28</v>
      </c>
    </row>
    <row r="8" spans="2:34" ht="27.75" customHeight="1">
      <c r="B8" s="119"/>
      <c r="C8" s="119"/>
      <c r="D8" s="125">
        <f>IF('計算R6（入力シート）'!D19:I19="","",'計算R6（入力シート）'!D19:I19)</f>
      </c>
      <c r="E8" s="125"/>
      <c r="F8" s="125"/>
      <c r="G8" s="125"/>
      <c r="H8" s="125"/>
      <c r="I8" s="125"/>
      <c r="J8" s="126">
        <f>'※このシートは削除しないでください'!J2</f>
      </c>
      <c r="K8" s="126"/>
      <c r="L8" s="126"/>
      <c r="M8" s="126"/>
      <c r="N8" s="126"/>
      <c r="O8" s="55"/>
      <c r="P8" s="127">
        <f>IF('計算R6（入力シート）'!P19:S19="","",'計算R6（入力シート）'!P19:S19)</f>
      </c>
      <c r="Q8" s="127"/>
      <c r="R8" s="127"/>
      <c r="S8" s="127"/>
      <c r="T8" s="128">
        <f>IF('計算R6（入力シート）'!T19:V19="","",'計算R6（入力シート）'!T19:V19)</f>
      </c>
      <c r="U8" s="128"/>
      <c r="V8" s="128"/>
      <c r="W8"/>
      <c r="X8" s="53">
        <f>IF('※このシートは削除しないでください'!E2&gt;74,0,IF('計算R6（入力シート）'!X19=1,0,IF(J8="","",1)))</f>
        <v>0</v>
      </c>
      <c r="Y8" s="53">
        <f>'※このシートは削除しないでください'!E2</f>
      </c>
      <c r="Z8" s="53">
        <f>IF(X8=0,0,IF(Y8="","",(IF(Y8&gt;39,1,0)-IF(Y8&gt;65,1,0))))</f>
        <v>0</v>
      </c>
      <c r="AA8" s="129">
        <f>IF(P8="","",P8)</f>
      </c>
      <c r="AB8" s="129"/>
      <c r="AC8" s="129"/>
      <c r="AD8" s="129"/>
      <c r="AE8" s="129">
        <f>T8</f>
      </c>
      <c r="AF8" s="129"/>
      <c r="AG8" s="129"/>
      <c r="AH8" s="53">
        <f>'計算R6（入力シート）'!Y19</f>
        <v>0</v>
      </c>
    </row>
    <row r="9" spans="2:34" ht="27.75" customHeight="1">
      <c r="B9" s="119"/>
      <c r="C9" s="119"/>
      <c r="D9" s="125">
        <f>IF('計算R6（入力シート）'!D20:I20="","",'計算R6（入力シート）'!D20:I20)</f>
      </c>
      <c r="E9" s="125"/>
      <c r="F9" s="125"/>
      <c r="G9" s="125"/>
      <c r="H9" s="125"/>
      <c r="I9" s="125"/>
      <c r="J9" s="130">
        <f>'※このシートは削除しないでください'!J3</f>
      </c>
      <c r="K9" s="130"/>
      <c r="L9" s="130"/>
      <c r="M9" s="130"/>
      <c r="N9" s="130"/>
      <c r="O9" s="56"/>
      <c r="P9" s="127">
        <f>IF('計算R6（入力シート）'!P20:S20="","",'計算R6（入力シート）'!P20:S20)</f>
      </c>
      <c r="Q9" s="127"/>
      <c r="R9" s="127"/>
      <c r="S9" s="127"/>
      <c r="T9" s="128">
        <f>IF('計算R6（入力シート）'!T20:V20="","",'計算R6（入力シート）'!T20:V20)</f>
      </c>
      <c r="U9" s="128"/>
      <c r="V9" s="128"/>
      <c r="W9"/>
      <c r="X9" s="53">
        <f>IF('※このシートは削除しないでください'!E3&gt;74,0,IF('計算R6（入力シート）'!X20=1,0,IF(J9="","",1)))</f>
        <v>0</v>
      </c>
      <c r="Y9" s="53">
        <f>'※このシートは削除しないでください'!E3</f>
      </c>
      <c r="Z9" s="53">
        <f>IF(X9=0,0,IF(Y9="","",(IF(Y9&gt;39,1,0)-IF(Y9&gt;65,1,0))))</f>
        <v>0</v>
      </c>
      <c r="AA9" s="129">
        <f>IF(P9="","",P9)</f>
      </c>
      <c r="AB9" s="129"/>
      <c r="AC9" s="129"/>
      <c r="AD9" s="129"/>
      <c r="AE9" s="129">
        <f>T9</f>
      </c>
      <c r="AF9" s="129"/>
      <c r="AG9" s="129"/>
      <c r="AH9" s="53">
        <f>'計算R6（入力シート）'!Y20</f>
        <v>0</v>
      </c>
    </row>
    <row r="10" spans="2:34" ht="27.75" customHeight="1">
      <c r="B10" s="119"/>
      <c r="C10" s="119"/>
      <c r="D10" s="125">
        <f>IF('計算R6（入力シート）'!D21:I21="","",'計算R6（入力シート）'!D21:I21)</f>
      </c>
      <c r="E10" s="125"/>
      <c r="F10" s="125"/>
      <c r="G10" s="125"/>
      <c r="H10" s="125"/>
      <c r="I10" s="125"/>
      <c r="J10" s="130">
        <f>'※このシートは削除しないでください'!J4</f>
      </c>
      <c r="K10" s="130"/>
      <c r="L10" s="130"/>
      <c r="M10" s="130"/>
      <c r="N10" s="130"/>
      <c r="O10" s="56"/>
      <c r="P10" s="127">
        <f>IF('計算R6（入力シート）'!P21:S21="","",'計算R6（入力シート）'!P21:S21)</f>
      </c>
      <c r="Q10" s="127"/>
      <c r="R10" s="127"/>
      <c r="S10" s="127"/>
      <c r="T10" s="128">
        <f>IF('計算R6（入力シート）'!T21:V21="","",'計算R6（入力シート）'!T21:V21)</f>
      </c>
      <c r="U10" s="128"/>
      <c r="V10" s="128"/>
      <c r="W10"/>
      <c r="X10" s="53">
        <f>IF('※このシートは削除しないでください'!E4&gt;74,0,IF('計算R6（入力シート）'!X21=1,0,IF(J10="","",1)))</f>
        <v>0</v>
      </c>
      <c r="Y10" s="53">
        <f>'※このシートは削除しないでください'!E4</f>
      </c>
      <c r="Z10" s="53">
        <f>IF(X10=0,0,IF(Y10="","",(IF(Y10&gt;39,1,0)-IF(Y10&gt;65,1,0))))</f>
        <v>0</v>
      </c>
      <c r="AA10" s="129">
        <f>IF(P10="","",P10)</f>
      </c>
      <c r="AB10" s="129"/>
      <c r="AC10" s="129"/>
      <c r="AD10" s="129"/>
      <c r="AE10" s="129">
        <f>T10</f>
      </c>
      <c r="AF10" s="129"/>
      <c r="AG10" s="129"/>
      <c r="AH10" s="53">
        <f>'計算R6（入力シート）'!Y21</f>
        <v>0</v>
      </c>
    </row>
    <row r="11" spans="2:34" ht="27.75" customHeight="1">
      <c r="B11" s="119"/>
      <c r="C11" s="119"/>
      <c r="D11" s="125">
        <f>IF('計算R6（入力シート）'!D22:I22="","",'計算R6（入力シート）'!D22:I22)</f>
      </c>
      <c r="E11" s="125"/>
      <c r="F11" s="125"/>
      <c r="G11" s="125"/>
      <c r="H11" s="125"/>
      <c r="I11" s="125"/>
      <c r="J11" s="130">
        <f>'※このシートは削除しないでください'!J5</f>
      </c>
      <c r="K11" s="130"/>
      <c r="L11" s="130"/>
      <c r="M11" s="130"/>
      <c r="N11" s="130"/>
      <c r="O11" s="56"/>
      <c r="P11" s="127">
        <f>IF('計算R6（入力シート）'!P22:S22="","",'計算R6（入力シート）'!P22:S22)</f>
      </c>
      <c r="Q11" s="127"/>
      <c r="R11" s="127"/>
      <c r="S11" s="127"/>
      <c r="T11" s="128">
        <f>IF('計算R6（入力シート）'!T22:V22="","",'計算R6（入力シート）'!T22:V22)</f>
      </c>
      <c r="U11" s="128"/>
      <c r="V11" s="128"/>
      <c r="W11"/>
      <c r="X11" s="53">
        <f>IF('※このシートは削除しないでください'!E5&gt;74,0,IF('計算R6（入力シート）'!X22=1,0,IF(J11="","",1)))</f>
        <v>0</v>
      </c>
      <c r="Y11" s="53">
        <f>'※このシートは削除しないでください'!E5</f>
      </c>
      <c r="Z11" s="53">
        <f>IF(X11=0,0,IF(Y11="","",(IF(Y11&gt;39,1,0)-IF(Y11&gt;65,1,0))))</f>
        <v>0</v>
      </c>
      <c r="AA11" s="129">
        <f>IF(P11="","",P11)</f>
      </c>
      <c r="AB11" s="129"/>
      <c r="AC11" s="129"/>
      <c r="AD11" s="129"/>
      <c r="AE11" s="129">
        <f>T11</f>
      </c>
      <c r="AF11" s="129"/>
      <c r="AG11" s="129"/>
      <c r="AH11" s="53">
        <f>'計算R6（入力シート）'!Y22</f>
        <v>0</v>
      </c>
    </row>
    <row r="12" spans="2:34" ht="27.75" customHeight="1">
      <c r="B12" s="119"/>
      <c r="C12" s="119"/>
      <c r="D12" s="131">
        <f>IF('計算R6（入力シート）'!D23:I23="","",'計算R6（入力シート）'!D23:I23)</f>
      </c>
      <c r="E12" s="131"/>
      <c r="F12" s="131"/>
      <c r="G12" s="131"/>
      <c r="H12" s="131"/>
      <c r="I12" s="131"/>
      <c r="J12" s="132">
        <f>'※このシートは削除しないでください'!J6</f>
      </c>
      <c r="K12" s="132"/>
      <c r="L12" s="132"/>
      <c r="M12" s="132"/>
      <c r="N12" s="132"/>
      <c r="O12" s="56"/>
      <c r="P12" s="133">
        <f>IF('計算R6（入力シート）'!P23:S23="","",'計算R6（入力シート）'!P23:S23)</f>
      </c>
      <c r="Q12" s="133"/>
      <c r="R12" s="133"/>
      <c r="S12" s="133"/>
      <c r="T12" s="134">
        <f>IF('計算R6（入力シート）'!T23:V23="","",'計算R6（入力シート）'!T23:V23)</f>
      </c>
      <c r="U12" s="134"/>
      <c r="V12" s="134"/>
      <c r="W12"/>
      <c r="X12" s="53">
        <f>IF('※このシートは削除しないでください'!E6&gt;74,0,IF('計算R6（入力シート）'!X23=1,0,IF(J12="","",1)))</f>
        <v>0</v>
      </c>
      <c r="Y12" s="53">
        <f>'※このシートは削除しないでください'!E6</f>
      </c>
      <c r="Z12" s="53">
        <f>IF(X12=0,0,IF(Y12="","",(IF(Y12&gt;39,1,0)-IF(Y12&gt;65,1,0))))</f>
        <v>0</v>
      </c>
      <c r="AA12" s="129">
        <f>IF(P12="","",P12)</f>
      </c>
      <c r="AB12" s="129"/>
      <c r="AC12" s="129"/>
      <c r="AD12" s="129"/>
      <c r="AE12" s="129">
        <f>T12</f>
      </c>
      <c r="AF12" s="129"/>
      <c r="AG12" s="129"/>
      <c r="AH12" s="57">
        <f>'計算R6（入力シート）'!Y23</f>
        <v>0</v>
      </c>
    </row>
    <row r="13" spans="2:34" ht="9" customHeight="1">
      <c r="B13"/>
      <c r="C13"/>
      <c r="D13" s="52"/>
      <c r="E13" s="52"/>
      <c r="F13" s="52"/>
      <c r="G13" s="52"/>
      <c r="H13"/>
      <c r="I13"/>
      <c r="J13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/>
      <c r="W13"/>
      <c r="X13" s="135">
        <f>SUM(X8:X12)</f>
        <v>0</v>
      </c>
      <c r="Y13" s="136" t="s">
        <v>39</v>
      </c>
      <c r="Z13" s="135">
        <f>SUM(Z8:Z12)</f>
        <v>0</v>
      </c>
      <c r="AA13" s="129">
        <f>SUM(AA8:AD12)</f>
        <v>0</v>
      </c>
      <c r="AB13" s="129"/>
      <c r="AC13" s="129"/>
      <c r="AD13" s="129"/>
      <c r="AE13" s="137">
        <f>SUM(AE8:AG12)</f>
        <v>0</v>
      </c>
      <c r="AF13" s="137"/>
      <c r="AG13" s="137"/>
      <c r="AH13" s="135">
        <f>SUM(AH8:AH12)</f>
        <v>0</v>
      </c>
    </row>
    <row r="14" spans="2:34" ht="21" customHeight="1">
      <c r="B14"/>
      <c r="C14"/>
      <c r="D14"/>
      <c r="E14"/>
      <c r="F14"/>
      <c r="G14"/>
      <c r="H14"/>
      <c r="I14"/>
      <c r="J14" s="138"/>
      <c r="K14" s="138"/>
      <c r="L14" s="138"/>
      <c r="M14" s="138"/>
      <c r="N14" s="138"/>
      <c r="O14" s="138"/>
      <c r="P14" s="138"/>
      <c r="Q14" s="138"/>
      <c r="R14" s="138"/>
      <c r="S14"/>
      <c r="T14"/>
      <c r="U14"/>
      <c r="V14"/>
      <c r="W14"/>
      <c r="X14" s="135"/>
      <c r="Y14" s="136"/>
      <c r="Z14" s="135"/>
      <c r="AA14" s="129"/>
      <c r="AB14" s="129"/>
      <c r="AC14" s="129"/>
      <c r="AD14" s="129"/>
      <c r="AE14" s="137"/>
      <c r="AF14" s="137"/>
      <c r="AG14" s="137"/>
      <c r="AH14" s="135"/>
    </row>
    <row r="15" spans="2:23" ht="21.75" customHeight="1">
      <c r="B15" s="58" t="s">
        <v>40</v>
      </c>
      <c r="C15" s="58"/>
      <c r="D15" s="58"/>
      <c r="E15" s="58"/>
      <c r="F15" s="58"/>
      <c r="G15" s="58"/>
      <c r="H15" s="58"/>
      <c r="I15" s="58"/>
      <c r="J15" s="139"/>
      <c r="K15" s="139"/>
      <c r="L15" s="139"/>
      <c r="M15" s="139"/>
      <c r="N15" s="139"/>
      <c r="O15" s="139"/>
      <c r="P15" s="139"/>
      <c r="Q15" s="139"/>
      <c r="R15" s="139"/>
      <c r="S15" s="2"/>
      <c r="T15" s="52"/>
      <c r="U15"/>
      <c r="V15"/>
      <c r="W15"/>
    </row>
    <row r="16" spans="2:23" ht="21.75" customHeight="1">
      <c r="B16" s="140"/>
      <c r="C16" s="140"/>
      <c r="D16" s="140"/>
      <c r="E16" s="141" t="s">
        <v>41</v>
      </c>
      <c r="F16" s="141"/>
      <c r="G16" s="141"/>
      <c r="H16" s="141" t="s">
        <v>42</v>
      </c>
      <c r="I16" s="141"/>
      <c r="J16" s="141"/>
      <c r="K16" s="141" t="s">
        <v>43</v>
      </c>
      <c r="L16" s="141"/>
      <c r="M16" s="141"/>
      <c r="N16" s="142" t="s">
        <v>44</v>
      </c>
      <c r="O16" s="142"/>
      <c r="P16" s="142"/>
      <c r="Q16" s="59"/>
      <c r="R16" s="143" t="s">
        <v>45</v>
      </c>
      <c r="S16" s="143"/>
      <c r="T16" s="143"/>
      <c r="U16" s="143"/>
      <c r="V16" s="2"/>
      <c r="W16" s="52"/>
    </row>
    <row r="17" spans="2:23" ht="21.75" customHeight="1">
      <c r="B17" s="144" t="s">
        <v>46</v>
      </c>
      <c r="C17" s="144"/>
      <c r="D17" s="144"/>
      <c r="E17" s="145">
        <f>SUMIF(X8:X12,1,AE8:AG12)</f>
        <v>0</v>
      </c>
      <c r="F17" s="145"/>
      <c r="G17" s="145"/>
      <c r="H17" s="145">
        <f>SUMIF(X8:X12,1,AE8:AG12)</f>
        <v>0</v>
      </c>
      <c r="I17" s="145"/>
      <c r="J17" s="145"/>
      <c r="K17" s="145">
        <f>SUMIF(Z8:Z12,1,AE8:AG12)</f>
        <v>0</v>
      </c>
      <c r="L17" s="145"/>
      <c r="M17" s="145"/>
      <c r="N17" s="146" t="s">
        <v>47</v>
      </c>
      <c r="O17" s="146"/>
      <c r="P17" s="146"/>
      <c r="Q17" s="2"/>
      <c r="R17" s="147" t="s">
        <v>41</v>
      </c>
      <c r="S17" s="147"/>
      <c r="T17" s="148" t="s">
        <v>42</v>
      </c>
      <c r="U17" s="148"/>
      <c r="V17" s="149" t="s">
        <v>43</v>
      </c>
      <c r="W17" s="149"/>
    </row>
    <row r="18" spans="2:23" ht="21.75" customHeight="1">
      <c r="B18" s="150" t="s">
        <v>48</v>
      </c>
      <c r="C18" s="151" t="s">
        <v>49</v>
      </c>
      <c r="D18" s="151"/>
      <c r="E18" s="145">
        <f>ROUNDDOWN(E17*0.06,0)</f>
        <v>0</v>
      </c>
      <c r="F18" s="145"/>
      <c r="G18" s="145"/>
      <c r="H18" s="145">
        <f>ROUNDDOWN(H17*0.025,0)</f>
        <v>0</v>
      </c>
      <c r="I18" s="145"/>
      <c r="J18" s="145"/>
      <c r="K18" s="145">
        <f>ROUNDDOWN(K17*0.021,0)</f>
        <v>0</v>
      </c>
      <c r="L18" s="145"/>
      <c r="M18" s="145"/>
      <c r="N18" s="146" t="s">
        <v>50</v>
      </c>
      <c r="O18" s="146"/>
      <c r="P18" s="146"/>
      <c r="Q18" s="2"/>
      <c r="R18" s="152">
        <v>0.06</v>
      </c>
      <c r="S18" s="152"/>
      <c r="T18" s="153">
        <v>0.025</v>
      </c>
      <c r="U18" s="153"/>
      <c r="V18" s="154">
        <v>0.021</v>
      </c>
      <c r="W18" s="154"/>
    </row>
    <row r="19" spans="2:23" ht="21.75" customHeight="1">
      <c r="B19" s="150"/>
      <c r="C19" s="151" t="s">
        <v>51</v>
      </c>
      <c r="D19" s="151"/>
      <c r="E19" s="145">
        <f>SUM(X8:X12)*25100</f>
        <v>0</v>
      </c>
      <c r="F19" s="145"/>
      <c r="G19" s="145"/>
      <c r="H19" s="145">
        <f>SUM(X8:X12)*9300</f>
        <v>0</v>
      </c>
      <c r="I19" s="145"/>
      <c r="J19" s="145"/>
      <c r="K19" s="145">
        <f>SUM(Z8:Z12)*10700</f>
        <v>0</v>
      </c>
      <c r="L19" s="145"/>
      <c r="M19" s="145"/>
      <c r="N19" s="155" t="s">
        <v>52</v>
      </c>
      <c r="O19" s="155"/>
      <c r="P19" s="155"/>
      <c r="Q19" s="61" t="s">
        <v>53</v>
      </c>
      <c r="R19" s="156" t="s">
        <v>54</v>
      </c>
      <c r="S19" s="156"/>
      <c r="T19" s="157" t="s">
        <v>55</v>
      </c>
      <c r="U19" s="157"/>
      <c r="V19" s="158" t="s">
        <v>56</v>
      </c>
      <c r="W19" s="158"/>
    </row>
    <row r="20" spans="2:23" ht="21.75" customHeight="1">
      <c r="B20" s="150"/>
      <c r="C20" s="151" t="s">
        <v>57</v>
      </c>
      <c r="D20" s="151"/>
      <c r="E20" s="145">
        <f>IF(X13=0,0,17900)</f>
        <v>0</v>
      </c>
      <c r="F20" s="145"/>
      <c r="G20" s="145"/>
      <c r="H20" s="145">
        <f>IF(X13=0,0,7000)</f>
        <v>0</v>
      </c>
      <c r="I20" s="145"/>
      <c r="J20" s="145"/>
      <c r="K20" s="145">
        <f>IF(Z13=0,0,5500)</f>
        <v>0</v>
      </c>
      <c r="L20" s="145"/>
      <c r="M20" s="145"/>
      <c r="N20" s="146" t="s">
        <v>58</v>
      </c>
      <c r="O20" s="146"/>
      <c r="P20" s="146"/>
      <c r="Q20" s="61" t="s">
        <v>53</v>
      </c>
      <c r="R20" s="159" t="s">
        <v>59</v>
      </c>
      <c r="S20" s="159"/>
      <c r="T20" s="160" t="s">
        <v>60</v>
      </c>
      <c r="U20" s="160"/>
      <c r="V20" s="161" t="s">
        <v>61</v>
      </c>
      <c r="W20" s="161"/>
    </row>
    <row r="21" spans="2:23" ht="21.75" customHeight="1">
      <c r="B21" s="150"/>
      <c r="C21" s="151" t="s">
        <v>62</v>
      </c>
      <c r="D21" s="151"/>
      <c r="E21" s="145">
        <f>SUM(E18:G20)</f>
        <v>0</v>
      </c>
      <c r="F21" s="145"/>
      <c r="G21" s="145"/>
      <c r="H21" s="145">
        <f>SUM(H18:J20)</f>
        <v>0</v>
      </c>
      <c r="I21" s="145"/>
      <c r="J21" s="145"/>
      <c r="K21" s="145">
        <f>SUM(K18:M20)</f>
        <v>0</v>
      </c>
      <c r="L21" s="145"/>
      <c r="M21" s="145"/>
      <c r="N21" s="146"/>
      <c r="O21" s="146"/>
      <c r="P21" s="146"/>
      <c r="Q21" s="2"/>
      <c r="R21" s="60" t="s">
        <v>63</v>
      </c>
      <c r="S21" s="7"/>
      <c r="T21" s="7"/>
      <c r="U21" s="2"/>
      <c r="V21" s="62"/>
      <c r="W21" s="52"/>
    </row>
    <row r="22" spans="2:23" ht="21.75" customHeight="1">
      <c r="B22" s="150"/>
      <c r="C22" s="151" t="s">
        <v>64</v>
      </c>
      <c r="D22" s="151"/>
      <c r="E22" s="145">
        <f>IF(SUM($P$8:$S$12)&lt;430000+100000*MAX($AH$13-1,0)+1,(E19+E20)*0.7,IF(SUM($P$8:$S$12)&lt;430000+295000*SUM($X$8:$X$12)+100000*MAX($AH$13-1,0)+1,(E19+E20)*0.5,IF(SUM($P$8:$S$12)&lt;430000+545000*SUM($X$8:$X$12)+100000*MAX($AH$13-1,0)+1,(E19+E20)*0.2,0)))</f>
        <v>0</v>
      </c>
      <c r="F22" s="145"/>
      <c r="G22" s="145"/>
      <c r="H22" s="145">
        <f>IF(SUM($P$8:$S$12)&lt;430000+100000*MAX($AH$13-1,0)+1,(H19+H20)*0.7,IF(SUM($P$8:$S$12)&lt;430000+295000*SUM($X$8:$X$12)+100000*MAX($AH$13-1,0)+1,(H19+H20)*0.5,IF(SUM($P$8:$S$12)&lt;430000+545000*SUM($X$8:$X$12)+100000*MAX($AH$13-1,0)+1,(H19+H20)*0.2,0)))</f>
        <v>0</v>
      </c>
      <c r="I22" s="145"/>
      <c r="J22" s="145"/>
      <c r="K22" s="145">
        <f>IF(SUM($P$8:$S$12)&lt;430000+100000*MAX($AH$13-1,0)+1,(K19+K20)*0.7,IF(SUM($P$8:$S$12)&lt;430000+295000*SUM($X$8:$X$12)+100000*MAX($AH$13-1,0)+1,(K19+K20)*0.5,IF(SUM($P$8:$S$12)&lt;430000+545000*SUM($X$8:$X$12)+100000*MAX($AH$13-1,0)+1,(K19+K20)*0.2,0)))</f>
        <v>0</v>
      </c>
      <c r="L22" s="145"/>
      <c r="M22" s="145"/>
      <c r="N22" s="146"/>
      <c r="O22" s="146"/>
      <c r="P22" s="146"/>
      <c r="Q22" s="2"/>
      <c r="R22" s="147" t="s">
        <v>41</v>
      </c>
      <c r="S22" s="147"/>
      <c r="T22" s="148" t="s">
        <v>42</v>
      </c>
      <c r="U22" s="148"/>
      <c r="V22" s="149" t="s">
        <v>43</v>
      </c>
      <c r="W22" s="149"/>
    </row>
    <row r="23" spans="2:23" ht="21.75" customHeight="1">
      <c r="B23" s="150"/>
      <c r="C23" s="151" t="s">
        <v>65</v>
      </c>
      <c r="D23" s="151"/>
      <c r="E23" s="145">
        <f>IF(E21-E22&gt;650000,E21-E22-650000,0)</f>
        <v>0</v>
      </c>
      <c r="F23" s="145"/>
      <c r="G23" s="145"/>
      <c r="H23" s="145">
        <f>IF(H21-H22&gt;240000,H21-H22-240000,0)</f>
        <v>0</v>
      </c>
      <c r="I23" s="145"/>
      <c r="J23" s="145"/>
      <c r="K23" s="145">
        <f>IF(K21-K22&gt;170000,K21-K22-170000,0)</f>
        <v>0</v>
      </c>
      <c r="L23" s="145"/>
      <c r="M23" s="145"/>
      <c r="N23" s="146"/>
      <c r="O23" s="146"/>
      <c r="P23" s="146"/>
      <c r="Q23" s="2"/>
      <c r="R23" s="162" t="s">
        <v>66</v>
      </c>
      <c r="S23" s="162"/>
      <c r="T23" s="163" t="s">
        <v>67</v>
      </c>
      <c r="U23" s="163"/>
      <c r="V23" s="164" t="s">
        <v>68</v>
      </c>
      <c r="W23" s="164"/>
    </row>
    <row r="24" spans="2:23" ht="21.75" customHeight="1">
      <c r="B24" s="144" t="s">
        <v>69</v>
      </c>
      <c r="C24" s="144"/>
      <c r="D24" s="144"/>
      <c r="E24" s="165">
        <f>ROUNDDOWN(IF(E21-E22&gt;650000,650000,E21-E22),-2)</f>
        <v>0</v>
      </c>
      <c r="F24" s="165"/>
      <c r="G24" s="165"/>
      <c r="H24" s="165">
        <f>ROUNDDOWN(IF(H21-H22&gt;240000,240000,H21-H22),-2)</f>
        <v>0</v>
      </c>
      <c r="I24" s="165"/>
      <c r="J24" s="165"/>
      <c r="K24" s="165">
        <f>ROUNDDOWN(IF(K21-K22&gt;170000,170000,K21-K22),-2)</f>
        <v>0</v>
      </c>
      <c r="L24" s="165"/>
      <c r="M24" s="165"/>
      <c r="N24" s="166" t="s">
        <v>70</v>
      </c>
      <c r="O24" s="166"/>
      <c r="P24" s="166"/>
      <c r="Q24" s="167"/>
      <c r="R24" s="168" t="s">
        <v>71</v>
      </c>
      <c r="S24" s="168"/>
      <c r="T24" s="168"/>
      <c r="U24" s="168"/>
      <c r="V24" s="168"/>
      <c r="W24" s="168"/>
    </row>
    <row r="25" spans="2:23" ht="21.75" customHeight="1">
      <c r="B25" s="169" t="s">
        <v>72</v>
      </c>
      <c r="C25" s="169"/>
      <c r="D25" s="169"/>
      <c r="E25" s="63" t="s">
        <v>73</v>
      </c>
      <c r="F25" s="170">
        <f>E24+H24+K24</f>
        <v>0</v>
      </c>
      <c r="G25" s="170"/>
      <c r="H25" s="170"/>
      <c r="I25" s="170"/>
      <c r="J25" s="170"/>
      <c r="K25" s="170"/>
      <c r="L25" s="170"/>
      <c r="M25" s="64" t="s">
        <v>74</v>
      </c>
      <c r="N25" s="171" t="s">
        <v>75</v>
      </c>
      <c r="O25" s="171"/>
      <c r="P25" s="171"/>
      <c r="Q25" s="167"/>
      <c r="R25" s="168"/>
      <c r="S25" s="168"/>
      <c r="T25" s="168"/>
      <c r="U25" s="168"/>
      <c r="V25" s="168"/>
      <c r="W25" s="168"/>
    </row>
    <row r="26" spans="2:23" ht="21.75" customHeight="1">
      <c r="B26" s="172" t="s">
        <v>76</v>
      </c>
      <c r="C26" s="172"/>
      <c r="D26" s="172"/>
      <c r="E26" s="65" t="s">
        <v>73</v>
      </c>
      <c r="F26" s="173">
        <f>ROUNDUP(F25/12,0)</f>
        <v>0</v>
      </c>
      <c r="G26" s="173"/>
      <c r="H26" s="173"/>
      <c r="I26" s="173"/>
      <c r="J26" s="173"/>
      <c r="K26" s="173"/>
      <c r="L26" s="173"/>
      <c r="M26" s="66" t="s">
        <v>74</v>
      </c>
      <c r="N26" s="174" t="s">
        <v>77</v>
      </c>
      <c r="O26" s="174"/>
      <c r="P26" s="174"/>
      <c r="Q26" s="2"/>
      <c r="R26" s="168"/>
      <c r="S26" s="168"/>
      <c r="T26" s="168"/>
      <c r="U26" s="168"/>
      <c r="V26" s="168"/>
      <c r="W26" s="168"/>
    </row>
    <row r="27" spans="2:22" ht="21.75" customHeight="1">
      <c r="B27" s="175" t="s">
        <v>78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52"/>
      <c r="R27"/>
      <c r="S27"/>
      <c r="T27"/>
      <c r="U27"/>
      <c r="V27"/>
    </row>
    <row r="28" spans="2:22" ht="15.75" customHeight="1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2"/>
      <c r="O28" s="52"/>
      <c r="P28" s="52"/>
      <c r="Q28" s="52"/>
      <c r="R28"/>
      <c r="S28"/>
      <c r="T28"/>
      <c r="U28"/>
      <c r="V28"/>
    </row>
    <row r="29" spans="2:22" ht="20.25" customHeight="1">
      <c r="B29" s="68" t="s">
        <v>79</v>
      </c>
      <c r="C29" s="50"/>
      <c r="D29" s="50"/>
      <c r="E29" s="50"/>
      <c r="F29" s="176" t="s">
        <v>80</v>
      </c>
      <c r="G29" s="176"/>
      <c r="H29" s="176"/>
      <c r="I29" s="176"/>
      <c r="J29" s="176"/>
      <c r="K29" s="176"/>
      <c r="L29" s="176"/>
      <c r="M29" s="176"/>
      <c r="N29" s="69"/>
      <c r="O29"/>
      <c r="P29"/>
      <c r="Q29"/>
      <c r="R29"/>
      <c r="S29"/>
      <c r="T29"/>
      <c r="U29"/>
      <c r="V29"/>
    </row>
    <row r="30" spans="2:22" ht="19.5" customHeight="1">
      <c r="B30" s="177" t="s">
        <v>81</v>
      </c>
      <c r="C30" s="177"/>
      <c r="D30" s="141" t="s">
        <v>82</v>
      </c>
      <c r="E30" s="141"/>
      <c r="F30" s="178" t="s">
        <v>83</v>
      </c>
      <c r="G30" s="178"/>
      <c r="H30" s="178"/>
      <c r="I30" s="178"/>
      <c r="J30" s="142" t="s">
        <v>84</v>
      </c>
      <c r="K30" s="142"/>
      <c r="L30" s="142"/>
      <c r="M30" s="142"/>
      <c r="N30" s="70"/>
      <c r="O30"/>
      <c r="P30" s="179" t="s">
        <v>85</v>
      </c>
      <c r="Q30" s="179"/>
      <c r="R30" s="179"/>
      <c r="S30" s="179"/>
      <c r="T30" s="179"/>
      <c r="U30" s="179"/>
      <c r="V30"/>
    </row>
    <row r="31" spans="2:22" ht="18" customHeight="1">
      <c r="B31" s="180" t="s">
        <v>86</v>
      </c>
      <c r="C31" s="180"/>
      <c r="D31" s="181" t="s">
        <v>87</v>
      </c>
      <c r="E31" s="181"/>
      <c r="F31" s="182">
        <f>F25-SUM(F32:H40)</f>
        <v>0</v>
      </c>
      <c r="G31" s="182"/>
      <c r="H31" s="182"/>
      <c r="I31" s="71" t="s">
        <v>74</v>
      </c>
      <c r="J31" s="183" t="s">
        <v>88</v>
      </c>
      <c r="K31" s="183"/>
      <c r="L31" s="183"/>
      <c r="M31" s="183"/>
      <c r="N31" s="51"/>
      <c r="O31"/>
      <c r="P31" s="184" t="s">
        <v>89</v>
      </c>
      <c r="Q31" s="184"/>
      <c r="R31" s="184"/>
      <c r="S31" s="184"/>
      <c r="T31" s="184"/>
      <c r="U31" s="184"/>
      <c r="V31"/>
    </row>
    <row r="32" spans="2:22" ht="18" customHeight="1">
      <c r="B32" s="180" t="s">
        <v>90</v>
      </c>
      <c r="C32" s="180"/>
      <c r="D32" s="181" t="s">
        <v>91</v>
      </c>
      <c r="E32" s="181"/>
      <c r="F32" s="182">
        <f aca="true" t="shared" si="0" ref="F32:F40">ROUNDDOWN($F$25/10,-2)</f>
        <v>0</v>
      </c>
      <c r="G32" s="182"/>
      <c r="H32" s="182"/>
      <c r="I32" s="71" t="s">
        <v>74</v>
      </c>
      <c r="J32" s="185"/>
      <c r="K32" s="185"/>
      <c r="L32" s="185"/>
      <c r="M32" s="185"/>
      <c r="N32" s="70"/>
      <c r="O32"/>
      <c r="P32" s="186" t="s">
        <v>92</v>
      </c>
      <c r="Q32" s="186"/>
      <c r="R32" s="186"/>
      <c r="S32" s="186"/>
      <c r="T32" s="186"/>
      <c r="U32" s="186"/>
      <c r="V32"/>
    </row>
    <row r="33" spans="2:22" ht="18" customHeight="1">
      <c r="B33" s="180" t="s">
        <v>93</v>
      </c>
      <c r="C33" s="180"/>
      <c r="D33" s="181" t="s">
        <v>94</v>
      </c>
      <c r="E33" s="181"/>
      <c r="F33" s="182">
        <f t="shared" si="0"/>
        <v>0</v>
      </c>
      <c r="G33" s="182"/>
      <c r="H33" s="182"/>
      <c r="I33" s="71" t="s">
        <v>74</v>
      </c>
      <c r="J33" s="185"/>
      <c r="K33" s="185"/>
      <c r="L33" s="185"/>
      <c r="M33" s="185"/>
      <c r="N33" s="51"/>
      <c r="O33"/>
      <c r="P33" s="187" t="s">
        <v>95</v>
      </c>
      <c r="Q33" s="187"/>
      <c r="R33" s="187"/>
      <c r="S33" s="187"/>
      <c r="T33" s="187"/>
      <c r="U33" s="187"/>
      <c r="V33"/>
    </row>
    <row r="34" spans="2:22" ht="18" customHeight="1">
      <c r="B34" s="180" t="s">
        <v>96</v>
      </c>
      <c r="C34" s="180"/>
      <c r="D34" s="181" t="s">
        <v>97</v>
      </c>
      <c r="E34" s="181"/>
      <c r="F34" s="182">
        <f t="shared" si="0"/>
        <v>0</v>
      </c>
      <c r="G34" s="182"/>
      <c r="H34" s="182"/>
      <c r="I34" s="71" t="s">
        <v>74</v>
      </c>
      <c r="J34" s="185"/>
      <c r="K34" s="185"/>
      <c r="L34" s="185"/>
      <c r="M34" s="185"/>
      <c r="N34" s="51"/>
      <c r="O34"/>
      <c r="P34" s="184" t="s">
        <v>98</v>
      </c>
      <c r="Q34" s="184"/>
      <c r="R34" s="184"/>
      <c r="S34" s="184"/>
      <c r="T34" s="184"/>
      <c r="U34" s="184"/>
      <c r="V34"/>
    </row>
    <row r="35" spans="2:22" ht="18" customHeight="1">
      <c r="B35" s="180" t="s">
        <v>99</v>
      </c>
      <c r="C35" s="180"/>
      <c r="D35" s="181" t="s">
        <v>100</v>
      </c>
      <c r="E35" s="181"/>
      <c r="F35" s="182">
        <f t="shared" si="0"/>
        <v>0</v>
      </c>
      <c r="G35" s="182"/>
      <c r="H35" s="182"/>
      <c r="I35" s="71" t="s">
        <v>74</v>
      </c>
      <c r="J35" s="188"/>
      <c r="K35" s="188"/>
      <c r="L35" s="188"/>
      <c r="M35" s="188"/>
      <c r="N35" s="51"/>
      <c r="O35"/>
      <c r="P35" s="189" t="s">
        <v>101</v>
      </c>
      <c r="Q35" s="189"/>
      <c r="R35" s="189"/>
      <c r="S35" s="189"/>
      <c r="T35" s="189"/>
      <c r="U35" s="189"/>
      <c r="V35"/>
    </row>
    <row r="36" spans="2:22" ht="18" customHeight="1">
      <c r="B36" s="180" t="s">
        <v>102</v>
      </c>
      <c r="C36" s="180"/>
      <c r="D36" s="181" t="s">
        <v>103</v>
      </c>
      <c r="E36" s="181"/>
      <c r="F36" s="182">
        <f t="shared" si="0"/>
        <v>0</v>
      </c>
      <c r="G36" s="182"/>
      <c r="H36" s="182"/>
      <c r="I36" s="71" t="s">
        <v>74</v>
      </c>
      <c r="J36" s="188"/>
      <c r="K36" s="188"/>
      <c r="L36" s="188"/>
      <c r="M36" s="188"/>
      <c r="N36" s="51"/>
      <c r="O36"/>
      <c r="P36" s="186" t="s">
        <v>104</v>
      </c>
      <c r="Q36" s="186"/>
      <c r="R36" s="186"/>
      <c r="S36" s="186"/>
      <c r="T36" s="186"/>
      <c r="U36" s="186"/>
      <c r="V36"/>
    </row>
    <row r="37" spans="2:22" ht="18" customHeight="1">
      <c r="B37" s="180" t="s">
        <v>105</v>
      </c>
      <c r="C37" s="180"/>
      <c r="D37" s="181" t="s">
        <v>106</v>
      </c>
      <c r="E37" s="181"/>
      <c r="F37" s="182">
        <f t="shared" si="0"/>
        <v>0</v>
      </c>
      <c r="G37" s="182"/>
      <c r="H37" s="182"/>
      <c r="I37" s="71" t="s">
        <v>74</v>
      </c>
      <c r="J37" s="188"/>
      <c r="K37" s="188"/>
      <c r="L37" s="188"/>
      <c r="M37" s="188"/>
      <c r="N37" s="51"/>
      <c r="O37"/>
      <c r="P37" s="187" t="s">
        <v>95</v>
      </c>
      <c r="Q37" s="187"/>
      <c r="R37" s="187"/>
      <c r="S37" s="187"/>
      <c r="T37" s="187"/>
      <c r="U37" s="187"/>
      <c r="V37"/>
    </row>
    <row r="38" spans="2:22" ht="18" customHeight="1">
      <c r="B38" s="180" t="s">
        <v>107</v>
      </c>
      <c r="C38" s="180"/>
      <c r="D38" s="181" t="s">
        <v>108</v>
      </c>
      <c r="E38" s="181"/>
      <c r="F38" s="182">
        <f t="shared" si="0"/>
        <v>0</v>
      </c>
      <c r="G38" s="182"/>
      <c r="H38" s="182"/>
      <c r="I38" s="71" t="s">
        <v>74</v>
      </c>
      <c r="J38" s="188"/>
      <c r="K38" s="188"/>
      <c r="L38" s="188"/>
      <c r="M38" s="188"/>
      <c r="N38" s="51"/>
      <c r="O38"/>
      <c r="P38" s="190" t="s">
        <v>109</v>
      </c>
      <c r="Q38" s="190"/>
      <c r="R38" s="190"/>
      <c r="S38" s="190"/>
      <c r="T38" s="190"/>
      <c r="U38" s="190"/>
      <c r="V38" s="72"/>
    </row>
    <row r="39" spans="2:22" ht="18" customHeight="1">
      <c r="B39" s="180" t="s">
        <v>110</v>
      </c>
      <c r="C39" s="180"/>
      <c r="D39" s="181" t="s">
        <v>111</v>
      </c>
      <c r="E39" s="181"/>
      <c r="F39" s="182">
        <f t="shared" si="0"/>
        <v>0</v>
      </c>
      <c r="G39" s="182"/>
      <c r="H39" s="182"/>
      <c r="I39" s="71" t="s">
        <v>74</v>
      </c>
      <c r="J39" s="188"/>
      <c r="K39" s="188"/>
      <c r="L39" s="188"/>
      <c r="M39" s="188"/>
      <c r="N39" s="51"/>
      <c r="O39"/>
      <c r="P39" s="189" t="s">
        <v>101</v>
      </c>
      <c r="Q39" s="189"/>
      <c r="R39" s="189"/>
      <c r="S39" s="189"/>
      <c r="T39" s="189"/>
      <c r="U39" s="189"/>
      <c r="V39"/>
    </row>
    <row r="40" spans="2:22" ht="18" customHeight="1">
      <c r="B40" s="191" t="s">
        <v>112</v>
      </c>
      <c r="C40" s="191"/>
      <c r="D40" s="192" t="s">
        <v>113</v>
      </c>
      <c r="E40" s="192"/>
      <c r="F40" s="193">
        <f t="shared" si="0"/>
        <v>0</v>
      </c>
      <c r="G40" s="193"/>
      <c r="H40" s="193"/>
      <c r="I40" s="73" t="s">
        <v>74</v>
      </c>
      <c r="J40" s="188"/>
      <c r="K40" s="188"/>
      <c r="L40" s="188"/>
      <c r="M40" s="188"/>
      <c r="N40" s="51"/>
      <c r="O40" s="74"/>
      <c r="P40" s="186" t="s">
        <v>114</v>
      </c>
      <c r="Q40" s="186"/>
      <c r="R40" s="186"/>
      <c r="S40" s="186"/>
      <c r="T40" s="186"/>
      <c r="U40" s="186"/>
      <c r="V40"/>
    </row>
    <row r="41" spans="2:22" ht="18" customHeight="1">
      <c r="B41" s="75"/>
      <c r="C41" s="75"/>
      <c r="D41" s="75"/>
      <c r="E41" s="75"/>
      <c r="F41" s="76"/>
      <c r="G41" s="76"/>
      <c r="H41" s="76"/>
      <c r="I41" s="77"/>
      <c r="J41" s="78"/>
      <c r="K41" s="78"/>
      <c r="L41" s="78"/>
      <c r="M41" s="78"/>
      <c r="N41" s="51"/>
      <c r="O41" s="74"/>
      <c r="P41" s="194" t="s">
        <v>95</v>
      </c>
      <c r="Q41" s="194"/>
      <c r="R41" s="194"/>
      <c r="S41" s="194"/>
      <c r="T41" s="194"/>
      <c r="U41" s="194"/>
      <c r="V41"/>
    </row>
    <row r="42" spans="2:22" ht="18" customHeight="1">
      <c r="B42" s="75"/>
      <c r="C42" s="75"/>
      <c r="D42" s="75"/>
      <c r="E42" s="75"/>
      <c r="F42" s="76"/>
      <c r="G42" s="76"/>
      <c r="H42" s="76"/>
      <c r="I42" s="77"/>
      <c r="J42" s="78"/>
      <c r="K42" s="78"/>
      <c r="L42" s="78"/>
      <c r="M42" s="78"/>
      <c r="N42" s="51"/>
      <c r="O42" s="74"/>
      <c r="P42"/>
      <c r="Q42"/>
      <c r="R42"/>
      <c r="S42"/>
      <c r="T42"/>
      <c r="U42"/>
      <c r="V42"/>
    </row>
    <row r="43" spans="2:22" ht="18" customHeight="1">
      <c r="B43" s="75"/>
      <c r="C43" s="75"/>
      <c r="D43" s="75"/>
      <c r="E43" s="75"/>
      <c r="F43" s="76"/>
      <c r="G43" s="76"/>
      <c r="H43" s="76"/>
      <c r="I43" s="77"/>
      <c r="J43" s="78"/>
      <c r="K43" s="78"/>
      <c r="L43" s="78"/>
      <c r="M43" s="78"/>
      <c r="N43" s="51"/>
      <c r="O43" s="74"/>
      <c r="P43" s="195"/>
      <c r="Q43" s="195"/>
      <c r="R43" s="195"/>
      <c r="S43" s="195"/>
      <c r="T43" s="195"/>
      <c r="U43" s="195"/>
      <c r="V43" s="52"/>
    </row>
    <row r="44" spans="2:21" ht="18" customHeight="1">
      <c r="B44" s="79" t="s">
        <v>115</v>
      </c>
      <c r="C44" s="74"/>
      <c r="D44" s="74"/>
      <c r="E44" s="74"/>
      <c r="F44" s="74"/>
      <c r="H44" s="74"/>
      <c r="I44" s="74"/>
      <c r="J44" s="79"/>
      <c r="K44" s="74"/>
      <c r="L44" s="74"/>
      <c r="M44" s="74"/>
      <c r="P44" s="52"/>
      <c r="Q44" s="52"/>
      <c r="R44" s="52"/>
      <c r="S44" s="52"/>
      <c r="T44" s="52"/>
      <c r="U44" s="52"/>
    </row>
  </sheetData>
  <sheetProtection selectLockedCells="1" selectUnlockedCells="1"/>
  <mergeCells count="178">
    <mergeCell ref="P41:U41"/>
    <mergeCell ref="P43:U43"/>
    <mergeCell ref="B39:C39"/>
    <mergeCell ref="D39:E39"/>
    <mergeCell ref="F39:H39"/>
    <mergeCell ref="P39:U39"/>
    <mergeCell ref="B40:C40"/>
    <mergeCell ref="D40:E40"/>
    <mergeCell ref="F40:H40"/>
    <mergeCell ref="P40:U40"/>
    <mergeCell ref="D37:E37"/>
    <mergeCell ref="F37:H37"/>
    <mergeCell ref="P37:U37"/>
    <mergeCell ref="B38:C38"/>
    <mergeCell ref="D38:E38"/>
    <mergeCell ref="F38:H38"/>
    <mergeCell ref="P38:U38"/>
    <mergeCell ref="B35:C35"/>
    <mergeCell ref="D35:E35"/>
    <mergeCell ref="F35:H35"/>
    <mergeCell ref="J35:M40"/>
    <mergeCell ref="P35:U35"/>
    <mergeCell ref="B36:C36"/>
    <mergeCell ref="D36:E36"/>
    <mergeCell ref="F36:H36"/>
    <mergeCell ref="P36:U36"/>
    <mergeCell ref="B37:C37"/>
    <mergeCell ref="B33:C33"/>
    <mergeCell ref="D33:E33"/>
    <mergeCell ref="F33:H33"/>
    <mergeCell ref="J33:M33"/>
    <mergeCell ref="P33:U33"/>
    <mergeCell ref="B34:C34"/>
    <mergeCell ref="D34:E34"/>
    <mergeCell ref="F34:H34"/>
    <mergeCell ref="J34:M34"/>
    <mergeCell ref="P34:U34"/>
    <mergeCell ref="B31:C31"/>
    <mergeCell ref="D31:E31"/>
    <mergeCell ref="F31:H31"/>
    <mergeCell ref="J31:M31"/>
    <mergeCell ref="P31:U31"/>
    <mergeCell ref="B32:C32"/>
    <mergeCell ref="D32:E32"/>
    <mergeCell ref="F32:H32"/>
    <mergeCell ref="J32:M32"/>
    <mergeCell ref="P32:U32"/>
    <mergeCell ref="B27:P27"/>
    <mergeCell ref="F29:M29"/>
    <mergeCell ref="B30:C30"/>
    <mergeCell ref="D30:E30"/>
    <mergeCell ref="F30:I30"/>
    <mergeCell ref="J30:M30"/>
    <mergeCell ref="P30:U30"/>
    <mergeCell ref="R24:W26"/>
    <mergeCell ref="B25:D25"/>
    <mergeCell ref="F25:L25"/>
    <mergeCell ref="N25:P25"/>
    <mergeCell ref="B26:D26"/>
    <mergeCell ref="F26:L26"/>
    <mergeCell ref="N26:P26"/>
    <mergeCell ref="B24:D24"/>
    <mergeCell ref="E24:G24"/>
    <mergeCell ref="H24:J24"/>
    <mergeCell ref="K24:M24"/>
    <mergeCell ref="N24:P24"/>
    <mergeCell ref="Q24:Q25"/>
    <mergeCell ref="T22:U22"/>
    <mergeCell ref="V22:W22"/>
    <mergeCell ref="C23:D23"/>
    <mergeCell ref="E23:G23"/>
    <mergeCell ref="H23:J23"/>
    <mergeCell ref="K23:M23"/>
    <mergeCell ref="N23:P23"/>
    <mergeCell ref="R23:S23"/>
    <mergeCell ref="T23:U23"/>
    <mergeCell ref="V23:W23"/>
    <mergeCell ref="C22:D22"/>
    <mergeCell ref="E22:G22"/>
    <mergeCell ref="H22:J22"/>
    <mergeCell ref="K22:M22"/>
    <mergeCell ref="N22:P22"/>
    <mergeCell ref="R22:S22"/>
    <mergeCell ref="T20:U20"/>
    <mergeCell ref="V20:W20"/>
    <mergeCell ref="C21:D21"/>
    <mergeCell ref="E21:G21"/>
    <mergeCell ref="H21:J21"/>
    <mergeCell ref="K21:M21"/>
    <mergeCell ref="N21:P21"/>
    <mergeCell ref="C20:D20"/>
    <mergeCell ref="E20:G20"/>
    <mergeCell ref="H20:J20"/>
    <mergeCell ref="K20:M20"/>
    <mergeCell ref="N20:P20"/>
    <mergeCell ref="R20:S20"/>
    <mergeCell ref="V18:W18"/>
    <mergeCell ref="C19:D19"/>
    <mergeCell ref="E19:G19"/>
    <mergeCell ref="H19:J19"/>
    <mergeCell ref="K19:M19"/>
    <mergeCell ref="N19:P19"/>
    <mergeCell ref="R19:S19"/>
    <mergeCell ref="T19:U19"/>
    <mergeCell ref="V19:W19"/>
    <mergeCell ref="T17:U17"/>
    <mergeCell ref="V17:W17"/>
    <mergeCell ref="B18:B23"/>
    <mergeCell ref="C18:D18"/>
    <mergeCell ref="E18:G18"/>
    <mergeCell ref="H18:J18"/>
    <mergeCell ref="K18:M18"/>
    <mergeCell ref="N18:P18"/>
    <mergeCell ref="R18:S18"/>
    <mergeCell ref="T18:U18"/>
    <mergeCell ref="B17:D17"/>
    <mergeCell ref="E17:G17"/>
    <mergeCell ref="H17:J17"/>
    <mergeCell ref="K17:M17"/>
    <mergeCell ref="N17:P17"/>
    <mergeCell ref="R17:S17"/>
    <mergeCell ref="J14:R14"/>
    <mergeCell ref="J15:R15"/>
    <mergeCell ref="B16:D16"/>
    <mergeCell ref="E16:G16"/>
    <mergeCell ref="H16:J16"/>
    <mergeCell ref="K16:M16"/>
    <mergeCell ref="N16:P16"/>
    <mergeCell ref="R16:U16"/>
    <mergeCell ref="X13:X14"/>
    <mergeCell ref="Y13:Y14"/>
    <mergeCell ref="Z13:Z14"/>
    <mergeCell ref="AA13:AD14"/>
    <mergeCell ref="AE13:AG14"/>
    <mergeCell ref="AH13:AH14"/>
    <mergeCell ref="D12:I12"/>
    <mergeCell ref="J12:N12"/>
    <mergeCell ref="P12:S12"/>
    <mergeCell ref="T12:V12"/>
    <mergeCell ref="AA12:AD12"/>
    <mergeCell ref="AE12:AG12"/>
    <mergeCell ref="D11:I11"/>
    <mergeCell ref="J11:N11"/>
    <mergeCell ref="P11:S11"/>
    <mergeCell ref="T11:V11"/>
    <mergeCell ref="AA11:AD11"/>
    <mergeCell ref="AE11:AG11"/>
    <mergeCell ref="AA9:AD9"/>
    <mergeCell ref="AE9:AG9"/>
    <mergeCell ref="D10:I10"/>
    <mergeCell ref="J10:N10"/>
    <mergeCell ref="P10:S10"/>
    <mergeCell ref="T10:V10"/>
    <mergeCell ref="AA10:AD10"/>
    <mergeCell ref="AE10:AG10"/>
    <mergeCell ref="AE7:AG7"/>
    <mergeCell ref="D8:I8"/>
    <mergeCell ref="J8:N8"/>
    <mergeCell ref="P8:S8"/>
    <mergeCell ref="T8:V8"/>
    <mergeCell ref="AA8:AD8"/>
    <mergeCell ref="AE8:AG8"/>
    <mergeCell ref="B7:C12"/>
    <mergeCell ref="D7:I7"/>
    <mergeCell ref="J7:N7"/>
    <mergeCell ref="P7:S7"/>
    <mergeCell ref="T7:V7"/>
    <mergeCell ref="AA7:AD7"/>
    <mergeCell ref="D9:I9"/>
    <mergeCell ref="J9:N9"/>
    <mergeCell ref="P9:S9"/>
    <mergeCell ref="T9:V9"/>
    <mergeCell ref="B1:V1"/>
    <mergeCell ref="B3:N3"/>
    <mergeCell ref="B5:C5"/>
    <mergeCell ref="D5:E5"/>
    <mergeCell ref="F5:N5"/>
    <mergeCell ref="P5:V5"/>
  </mergeCells>
  <printOptions/>
  <pageMargins left="0" right="0" top="0.39375" bottom="0.2756944444444444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J15"/>
  <sheetViews>
    <sheetView zoomScalePageLayoutView="0" workbookViewId="0" topLeftCell="A1">
      <selection activeCell="A1" sqref="A1"/>
    </sheetView>
  </sheetViews>
  <sheetFormatPr defaultColWidth="8.50390625" defaultRowHeight="13.5"/>
  <cols>
    <col min="1" max="1" width="8.50390625" style="0" customWidth="1"/>
    <col min="2" max="2" width="9.00390625" style="80" customWidth="1"/>
    <col min="3" max="6" width="8.50390625" style="0" customWidth="1"/>
    <col min="7" max="7" width="6.125" style="0" customWidth="1"/>
    <col min="8" max="9" width="3.50390625" style="0" customWidth="1"/>
    <col min="10" max="10" width="7.375" style="0" customWidth="1"/>
  </cols>
  <sheetData>
    <row r="1" spans="2:10" ht="13.5">
      <c r="B1" s="81" t="s">
        <v>116</v>
      </c>
      <c r="C1" s="82" t="s">
        <v>117</v>
      </c>
      <c r="D1" s="82" t="s">
        <v>118</v>
      </c>
      <c r="E1" s="83" t="s">
        <v>36</v>
      </c>
      <c r="G1" s="82" t="s">
        <v>118</v>
      </c>
      <c r="H1" s="82" t="s">
        <v>119</v>
      </c>
      <c r="I1" s="82" t="s">
        <v>120</v>
      </c>
      <c r="J1" s="83"/>
    </row>
    <row r="2" spans="1:10" ht="13.5">
      <c r="A2">
        <v>1</v>
      </c>
      <c r="B2" s="81">
        <f>IF('計算R6（入力シート）'!J19=0,"",'計算R6（入力シート）'!J19)</f>
      </c>
      <c r="C2" s="84">
        <f>IF(B2="","",LEFT(B2,1)+0)</f>
      </c>
      <c r="D2" s="85">
        <f>MID(B2,2,2)</f>
      </c>
      <c r="E2" s="86">
        <f>IF(D2="","",VLOOKUP(C2,$B$11:$E$15,4,FALSE)-D2)</f>
      </c>
      <c r="F2" s="87"/>
      <c r="G2" s="81">
        <f>IF(D2="","",VLOOKUP(C2,$B$11:$E$15,3,FALSE)+D2)</f>
      </c>
      <c r="H2" s="88">
        <f>MID(B2,4,2)</f>
      </c>
      <c r="I2" s="88">
        <f>MID(B2,6,2)</f>
      </c>
      <c r="J2" s="89">
        <f>IF(G2="","",DATE(G2,H2,I2))</f>
      </c>
    </row>
    <row r="3" spans="1:10" ht="13.5">
      <c r="A3">
        <v>2</v>
      </c>
      <c r="B3" s="81">
        <f>IF('計算R6（入力シート）'!J20=0,"",'計算R6（入力シート）'!J20)</f>
      </c>
      <c r="C3" s="84">
        <f>IF(B3="","",LEFT(B3,1)+0)</f>
      </c>
      <c r="D3" s="85">
        <f>MID(B3,2,2)</f>
      </c>
      <c r="E3" s="86">
        <f>IF(D3="","",VLOOKUP(C3,$B$11:$E$15,4,FALSE)-D3)</f>
      </c>
      <c r="G3" s="81">
        <f>IF(D3="","",VLOOKUP(C3,$B$11:$E$15,3,FALSE)+D3)</f>
      </c>
      <c r="H3" s="88">
        <f>MID(B3,4,2)</f>
      </c>
      <c r="I3" s="88">
        <f>MID(B3,6,2)</f>
      </c>
      <c r="J3" s="89">
        <f>IF(G3="","",DATE(G3,H3,I3))</f>
      </c>
    </row>
    <row r="4" spans="1:10" ht="13.5">
      <c r="A4">
        <v>3</v>
      </c>
      <c r="B4" s="81">
        <f>IF('計算R6（入力シート）'!J21=0,"",'計算R6（入力シート）'!J21)</f>
      </c>
      <c r="C4" s="84">
        <f>IF(B4="","",LEFT(B4,1)+0)</f>
      </c>
      <c r="D4" s="85">
        <f>MID(B4,2,2)</f>
      </c>
      <c r="E4" s="86">
        <f>IF(D4="","",VLOOKUP(C4,$B$11:$E$15,4,FALSE)-D4)</f>
      </c>
      <c r="G4" s="81">
        <f>IF(D4="","",VLOOKUP(C4,$B$11:$E$15,3,FALSE)+D4)</f>
      </c>
      <c r="H4" s="88">
        <f>MID(B4,4,2)</f>
      </c>
      <c r="I4" s="88">
        <f>MID(B4,6,2)</f>
      </c>
      <c r="J4" s="89">
        <f>IF(G4="","",DATE(G4,H4,I4))</f>
      </c>
    </row>
    <row r="5" spans="1:10" ht="13.5">
      <c r="A5">
        <v>4</v>
      </c>
      <c r="B5" s="81">
        <f>IF('計算R6（入力シート）'!J22=0,"",'計算R6（入力シート）'!J22)</f>
      </c>
      <c r="C5" s="84">
        <f>IF(B5="","",LEFT(B5,1)+0)</f>
      </c>
      <c r="D5" s="85">
        <f>MID(B5,2,2)</f>
      </c>
      <c r="E5" s="86">
        <f>IF(D5="","",VLOOKUP(C5,$B$11:$E$15,4,FALSE)-D5)</f>
      </c>
      <c r="G5" s="81">
        <f>IF(D5="","",VLOOKUP(C5,$B$11:$E$15,3,FALSE)+D5)</f>
      </c>
      <c r="H5" s="88">
        <f>MID(B5,4,2)</f>
      </c>
      <c r="I5" s="88">
        <f>MID(B5,6,2)</f>
      </c>
      <c r="J5" s="89">
        <f>IF(G5="","",DATE(G5,H5,I5))</f>
      </c>
    </row>
    <row r="6" spans="1:10" ht="13.5">
      <c r="A6">
        <v>5</v>
      </c>
      <c r="B6" s="81">
        <f>IF('計算R6（入力シート）'!J23=0,"",'計算R6（入力シート）'!J23)</f>
      </c>
      <c r="C6" s="84">
        <f>IF(B6="","",LEFT(B6,1)+0)</f>
      </c>
      <c r="D6" s="85">
        <f>MID(B6,2,2)</f>
      </c>
      <c r="E6" s="86">
        <f>IF(D6="","",VLOOKUP(C6,$B$11:$E$15,4,FALSE)-D6)</f>
      </c>
      <c r="G6" s="81">
        <f>IF(D6="","",VLOOKUP(C6,$B$11:$E$15,3,FALSE)+D6)</f>
      </c>
      <c r="H6" s="88">
        <f>MID(B6,4,2)</f>
      </c>
      <c r="I6" s="88">
        <f>MID(B6,6,2)</f>
      </c>
      <c r="J6" s="89">
        <f>IF(G6="","",DATE(G6,H6,I6))</f>
      </c>
    </row>
    <row r="7" ht="12.75">
      <c r="B7"/>
    </row>
    <row r="8" ht="12.75">
      <c r="B8"/>
    </row>
    <row r="9" ht="12.75">
      <c r="B9"/>
    </row>
    <row r="10" spans="2:5" ht="13.5">
      <c r="B10" s="90" t="s">
        <v>121</v>
      </c>
      <c r="C10" s="90" t="s">
        <v>117</v>
      </c>
      <c r="D10" s="90" t="s">
        <v>122</v>
      </c>
      <c r="E10" s="91" t="s">
        <v>123</v>
      </c>
    </row>
    <row r="11" spans="2:5" ht="13.5">
      <c r="B11" s="90">
        <v>1</v>
      </c>
      <c r="C11" s="92" t="s">
        <v>124</v>
      </c>
      <c r="D11" s="90">
        <v>1867</v>
      </c>
      <c r="E11">
        <v>156</v>
      </c>
    </row>
    <row r="12" spans="2:5" ht="13.5">
      <c r="B12" s="90">
        <v>2</v>
      </c>
      <c r="C12" s="92" t="s">
        <v>125</v>
      </c>
      <c r="D12" s="90">
        <v>1911</v>
      </c>
      <c r="E12">
        <v>112</v>
      </c>
    </row>
    <row r="13" spans="2:5" ht="13.5">
      <c r="B13" s="90">
        <v>3</v>
      </c>
      <c r="C13" s="92" t="s">
        <v>126</v>
      </c>
      <c r="D13" s="90">
        <v>1925</v>
      </c>
      <c r="E13">
        <v>98</v>
      </c>
    </row>
    <row r="14" spans="2:5" ht="13.5">
      <c r="B14" s="90">
        <v>4</v>
      </c>
      <c r="C14" s="92" t="s">
        <v>127</v>
      </c>
      <c r="D14" s="90">
        <v>1988</v>
      </c>
      <c r="E14">
        <v>35</v>
      </c>
    </row>
    <row r="15" spans="2:5" ht="13.5">
      <c r="B15" s="90">
        <v>5</v>
      </c>
      <c r="C15" s="92" t="s">
        <v>128</v>
      </c>
      <c r="D15" s="82">
        <v>2018</v>
      </c>
      <c r="E15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匠海</dc:creator>
  <cp:keywords/>
  <dc:description/>
  <cp:lastModifiedBy>中田 匠海</cp:lastModifiedBy>
  <dcterms:created xsi:type="dcterms:W3CDTF">2024-03-27T13:58:31Z</dcterms:created>
  <dcterms:modified xsi:type="dcterms:W3CDTF">2024-03-27T13:58:31Z</dcterms:modified>
  <cp:category/>
  <cp:version/>
  <cp:contentType/>
  <cp:contentStatus/>
</cp:coreProperties>
</file>